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27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R:\BoardShare-ECON-Division\Metro_Outlook\Publication - Cities\Book 1\"/>
    </mc:Choice>
  </mc:AlternateContent>
  <xr:revisionPtr revIDLastSave="0" documentId="13_ncr:1_{CB65E627-9695-4198-AB9D-9CF9A8B1D4FC}" xr6:coauthVersionLast="47" xr6:coauthVersionMax="47" xr10:uidLastSave="{00000000-0000-0000-0000-000000000000}"/>
  <bookViews>
    <workbookView xWindow="-110" yWindow="-110" windowWidth="19420" windowHeight="10420" firstSheet="10" activeTab="10" xr2:uid="{00000000-000D-0000-FFFF-FFFF00000000}"/>
  </bookViews>
  <sheets>
    <sheet name="Ranking" sheetId="16" r:id="rId1"/>
    <sheet name="Credit Quality" sheetId="15" r:id="rId2"/>
    <sheet name="Relative Cost of Shelter" sheetId="14" r:id="rId3"/>
    <sheet name="Economic Indicators" sheetId="13" r:id="rId4"/>
    <sheet name="Chart 1" sheetId="12" r:id="rId5"/>
    <sheet name="Chart 2" sheetId="11" r:id="rId6"/>
    <sheet name="Table 1" sheetId="10" r:id="rId7"/>
    <sheet name="Table 2" sheetId="9" r:id="rId8"/>
    <sheet name="Chart 3" sheetId="8" r:id="rId9"/>
    <sheet name="Table 3" sheetId="7" r:id="rId10"/>
    <sheet name="Table 4" sheetId="6" r:id="rId11"/>
    <sheet name="Chart 4" sheetId="5" r:id="rId12"/>
    <sheet name="Chart 5" sheetId="4" r:id="rId13"/>
    <sheet name="Chart 6" sheetId="3" r:id="rId14"/>
    <sheet name="Chart 7" sheetId="2" r:id="rId15"/>
    <sheet name="Table 5" sheetId="17" r:id="rId16"/>
    <sheet name="Chart 8" sheetId="18" r:id="rId17"/>
    <sheet name="Winnipeg" sheetId="1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" i="16" l="1"/>
  <c r="E6" i="16"/>
  <c r="D6" i="16"/>
  <c r="H10" i="16"/>
  <c r="H9" i="16"/>
  <c r="B18" i="6"/>
  <c r="B17" i="6"/>
  <c r="B15" i="6"/>
  <c r="B14" i="6"/>
  <c r="B12" i="6"/>
  <c r="B11" i="6"/>
  <c r="B9" i="6"/>
  <c r="B8" i="6"/>
  <c r="A18" i="6" l="1"/>
  <c r="A17" i="6"/>
  <c r="A16" i="6"/>
  <c r="A15" i="6"/>
  <c r="A14" i="6"/>
  <c r="A13" i="6"/>
  <c r="A12" i="6"/>
  <c r="A11" i="6"/>
  <c r="A10" i="6"/>
  <c r="A9" i="6"/>
  <c r="A8" i="6"/>
  <c r="A7" i="6"/>
  <c r="C15" i="9" l="1"/>
  <c r="B15" i="9"/>
  <c r="A15" i="9"/>
  <c r="C14" i="9"/>
  <c r="B14" i="9"/>
  <c r="A14" i="9"/>
  <c r="C13" i="9"/>
  <c r="B13" i="9"/>
  <c r="A13" i="9"/>
  <c r="C12" i="9"/>
  <c r="B12" i="9"/>
  <c r="A12" i="9"/>
  <c r="C11" i="9"/>
  <c r="B11" i="9"/>
  <c r="A11" i="9"/>
  <c r="C10" i="9"/>
  <c r="B10" i="9"/>
  <c r="A10" i="9"/>
  <c r="C9" i="9"/>
  <c r="B9" i="9"/>
  <c r="A9" i="9"/>
  <c r="C8" i="9"/>
  <c r="B8" i="9"/>
  <c r="A8" i="9"/>
  <c r="B8" i="12"/>
  <c r="C18" i="18" l="1"/>
  <c r="B18" i="18"/>
  <c r="A18" i="18"/>
  <c r="C17" i="18"/>
  <c r="B17" i="18"/>
  <c r="A17" i="18"/>
  <c r="C16" i="18"/>
  <c r="B16" i="18"/>
  <c r="A16" i="18"/>
  <c r="C15" i="18"/>
  <c r="B15" i="18"/>
  <c r="A15" i="18"/>
  <c r="C14" i="18"/>
  <c r="B14" i="18"/>
  <c r="A14" i="18"/>
  <c r="C13" i="18"/>
  <c r="B13" i="18"/>
  <c r="A13" i="18"/>
  <c r="C12" i="18"/>
  <c r="B12" i="18"/>
  <c r="A12" i="18"/>
  <c r="C11" i="18"/>
  <c r="B11" i="18"/>
  <c r="A11" i="18"/>
  <c r="C10" i="18"/>
  <c r="B10" i="18"/>
  <c r="A10" i="18"/>
  <c r="C9" i="18"/>
  <c r="B9" i="18"/>
  <c r="A9" i="18"/>
  <c r="C8" i="18"/>
  <c r="B8" i="18"/>
  <c r="A8" i="18"/>
  <c r="A6" i="18" s="1"/>
  <c r="D15" i="17"/>
  <c r="C15" i="17"/>
  <c r="B15" i="17"/>
  <c r="D14" i="17"/>
  <c r="L11" i="17" s="1"/>
  <c r="C14" i="17"/>
  <c r="L10" i="17" s="1"/>
  <c r="B14" i="17"/>
  <c r="L9" i="17" s="1"/>
  <c r="D13" i="17"/>
  <c r="K11" i="17" s="1"/>
  <c r="C13" i="17"/>
  <c r="K10" i="17" s="1"/>
  <c r="B13" i="17"/>
  <c r="K9" i="17" s="1"/>
  <c r="D12" i="17"/>
  <c r="J11" i="17" s="1"/>
  <c r="C12" i="17"/>
  <c r="J10" i="17" s="1"/>
  <c r="B12" i="17"/>
  <c r="J9" i="17" s="1"/>
  <c r="D11" i="17"/>
  <c r="I11" i="17" s="1"/>
  <c r="C11" i="17"/>
  <c r="I10" i="17" s="1"/>
  <c r="B11" i="17"/>
  <c r="I9" i="17" s="1"/>
  <c r="D10" i="17"/>
  <c r="H11" i="17" s="1"/>
  <c r="C10" i="17"/>
  <c r="H10" i="17" s="1"/>
  <c r="B10" i="17"/>
  <c r="H9" i="17" s="1"/>
  <c r="D9" i="17"/>
  <c r="G11" i="17" s="1"/>
  <c r="C9" i="17"/>
  <c r="G10" i="17" s="1"/>
  <c r="B9" i="17"/>
  <c r="G9" i="17" s="1"/>
  <c r="A5" i="17"/>
  <c r="E8" i="16"/>
  <c r="D8" i="16"/>
  <c r="C8" i="16"/>
  <c r="B8" i="16"/>
  <c r="E7" i="16"/>
  <c r="G10" i="16" s="1"/>
  <c r="B4" i="15"/>
  <c r="B8" i="14"/>
  <c r="A8" i="14"/>
  <c r="B7" i="14"/>
  <c r="A7" i="14"/>
  <c r="I18" i="13"/>
  <c r="P22" i="13" s="1"/>
  <c r="H18" i="13"/>
  <c r="P21" i="13" s="1"/>
  <c r="G18" i="13"/>
  <c r="P20" i="13" s="1"/>
  <c r="F18" i="13"/>
  <c r="P19" i="13" s="1"/>
  <c r="E18" i="13"/>
  <c r="P18" i="13" s="1"/>
  <c r="D18" i="13"/>
  <c r="P17" i="13" s="1"/>
  <c r="C18" i="13"/>
  <c r="P16" i="13" s="1"/>
  <c r="B18" i="13"/>
  <c r="P15" i="13" s="1"/>
  <c r="I17" i="13"/>
  <c r="R13" i="13" s="1"/>
  <c r="H17" i="13"/>
  <c r="Q13" i="13" s="1"/>
  <c r="G17" i="13"/>
  <c r="P13" i="13" s="1"/>
  <c r="F17" i="13"/>
  <c r="O13" i="13" s="1"/>
  <c r="E17" i="13"/>
  <c r="N13" i="13" s="1"/>
  <c r="D17" i="13"/>
  <c r="M13" i="13" s="1"/>
  <c r="C17" i="13"/>
  <c r="L13" i="13" s="1"/>
  <c r="B17" i="13"/>
  <c r="K13" i="13" s="1"/>
  <c r="I16" i="13"/>
  <c r="O22" i="13" s="1"/>
  <c r="H16" i="13"/>
  <c r="O21" i="13" s="1"/>
  <c r="G16" i="13"/>
  <c r="O20" i="13" s="1"/>
  <c r="F16" i="13"/>
  <c r="O19" i="13" s="1"/>
  <c r="E16" i="13"/>
  <c r="O18" i="13" s="1"/>
  <c r="D16" i="13"/>
  <c r="O17" i="13" s="1"/>
  <c r="C16" i="13"/>
  <c r="O16" i="13" s="1"/>
  <c r="B16" i="13"/>
  <c r="O15" i="13" s="1"/>
  <c r="I15" i="13"/>
  <c r="R12" i="13" s="1"/>
  <c r="H15" i="13"/>
  <c r="Q12" i="13" s="1"/>
  <c r="G15" i="13"/>
  <c r="P12" i="13" s="1"/>
  <c r="F15" i="13"/>
  <c r="O12" i="13" s="1"/>
  <c r="E15" i="13"/>
  <c r="N12" i="13" s="1"/>
  <c r="D15" i="13"/>
  <c r="M12" i="13" s="1"/>
  <c r="C15" i="13"/>
  <c r="L12" i="13" s="1"/>
  <c r="B15" i="13"/>
  <c r="K12" i="13" s="1"/>
  <c r="I14" i="13"/>
  <c r="R11" i="13" s="1"/>
  <c r="H14" i="13"/>
  <c r="Q11" i="13" s="1"/>
  <c r="G14" i="13"/>
  <c r="P11" i="13" s="1"/>
  <c r="F14" i="13"/>
  <c r="O11" i="13" s="1"/>
  <c r="E14" i="13"/>
  <c r="N11" i="13" s="1"/>
  <c r="D14" i="13"/>
  <c r="M11" i="13" s="1"/>
  <c r="C14" i="13"/>
  <c r="L11" i="13" s="1"/>
  <c r="B14" i="13"/>
  <c r="K11" i="13" s="1"/>
  <c r="I13" i="13"/>
  <c r="N22" i="13" s="1"/>
  <c r="H13" i="13"/>
  <c r="N21" i="13" s="1"/>
  <c r="G13" i="13"/>
  <c r="N20" i="13" s="1"/>
  <c r="F13" i="13"/>
  <c r="N19" i="13" s="1"/>
  <c r="E13" i="13"/>
  <c r="N18" i="13" s="1"/>
  <c r="D13" i="13"/>
  <c r="N17" i="13" s="1"/>
  <c r="C13" i="13"/>
  <c r="N16" i="13" s="1"/>
  <c r="B13" i="13"/>
  <c r="N15" i="13" s="1"/>
  <c r="I12" i="13"/>
  <c r="R10" i="13" s="1"/>
  <c r="H12" i="13"/>
  <c r="Q10" i="13" s="1"/>
  <c r="G12" i="13"/>
  <c r="P10" i="13" s="1"/>
  <c r="F12" i="13"/>
  <c r="O10" i="13" s="1"/>
  <c r="E12" i="13"/>
  <c r="N10" i="13" s="1"/>
  <c r="D12" i="13"/>
  <c r="M10" i="13" s="1"/>
  <c r="C12" i="13"/>
  <c r="L10" i="13" s="1"/>
  <c r="B12" i="13"/>
  <c r="K10" i="13" s="1"/>
  <c r="I11" i="13"/>
  <c r="M22" i="13" s="1"/>
  <c r="H11" i="13"/>
  <c r="M21" i="13" s="1"/>
  <c r="G11" i="13"/>
  <c r="M20" i="13" s="1"/>
  <c r="F11" i="13"/>
  <c r="M19" i="13" s="1"/>
  <c r="E11" i="13"/>
  <c r="M18" i="13" s="1"/>
  <c r="D11" i="13"/>
  <c r="M17" i="13" s="1"/>
  <c r="C11" i="13"/>
  <c r="M16" i="13" s="1"/>
  <c r="B11" i="13"/>
  <c r="M15" i="13" s="1"/>
  <c r="I10" i="13"/>
  <c r="R9" i="13" s="1"/>
  <c r="H10" i="13"/>
  <c r="Q9" i="13" s="1"/>
  <c r="G10" i="13"/>
  <c r="P9" i="13" s="1"/>
  <c r="F10" i="13"/>
  <c r="O9" i="13" s="1"/>
  <c r="E10" i="13"/>
  <c r="N9" i="13" s="1"/>
  <c r="D10" i="13"/>
  <c r="M9" i="13" s="1"/>
  <c r="C10" i="13"/>
  <c r="L9" i="13" s="1"/>
  <c r="B10" i="13"/>
  <c r="K9" i="13" s="1"/>
  <c r="I9" i="13"/>
  <c r="R8" i="13" s="1"/>
  <c r="H9" i="13"/>
  <c r="Q8" i="13" s="1"/>
  <c r="G9" i="13"/>
  <c r="P8" i="13" s="1"/>
  <c r="F9" i="13"/>
  <c r="O8" i="13" s="1"/>
  <c r="E9" i="13"/>
  <c r="N8" i="13" s="1"/>
  <c r="D9" i="13"/>
  <c r="M8" i="13" s="1"/>
  <c r="C9" i="13"/>
  <c r="L8" i="13" s="1"/>
  <c r="B9" i="13"/>
  <c r="K8" i="13" s="1"/>
  <c r="I8" i="13"/>
  <c r="L22" i="13" s="1"/>
  <c r="H8" i="13"/>
  <c r="L21" i="13" s="1"/>
  <c r="G8" i="13"/>
  <c r="L20" i="13" s="1"/>
  <c r="F8" i="13"/>
  <c r="L19" i="13" s="1"/>
  <c r="E8" i="13"/>
  <c r="L18" i="13" s="1"/>
  <c r="D8" i="13"/>
  <c r="L17" i="13" s="1"/>
  <c r="C8" i="13"/>
  <c r="L16" i="13" s="1"/>
  <c r="B8" i="13"/>
  <c r="L15" i="13" s="1"/>
  <c r="I7" i="13"/>
  <c r="R7" i="13" s="1"/>
  <c r="H7" i="13"/>
  <c r="Q7" i="13" s="1"/>
  <c r="G7" i="13"/>
  <c r="P7" i="13" s="1"/>
  <c r="F7" i="13"/>
  <c r="O7" i="13" s="1"/>
  <c r="E7" i="13"/>
  <c r="N7" i="13" s="1"/>
  <c r="D7" i="13"/>
  <c r="M7" i="13" s="1"/>
  <c r="C7" i="13"/>
  <c r="L7" i="13" s="1"/>
  <c r="B7" i="13"/>
  <c r="K7" i="13" s="1"/>
  <c r="I6" i="13"/>
  <c r="K22" i="13" s="1"/>
  <c r="H6" i="13"/>
  <c r="K21" i="13" s="1"/>
  <c r="G6" i="13"/>
  <c r="K20" i="13" s="1"/>
  <c r="F6" i="13"/>
  <c r="K19" i="13" s="1"/>
  <c r="E6" i="13"/>
  <c r="D6" i="13"/>
  <c r="C6" i="13"/>
  <c r="K16" i="13" s="1"/>
  <c r="B6" i="13"/>
  <c r="K15" i="13" s="1"/>
  <c r="I5" i="13"/>
  <c r="R6" i="13" s="1"/>
  <c r="H5" i="13"/>
  <c r="Q6" i="13" s="1"/>
  <c r="G5" i="13"/>
  <c r="P6" i="13" s="1"/>
  <c r="F5" i="13"/>
  <c r="O6" i="13" s="1"/>
  <c r="E5" i="13"/>
  <c r="N6" i="13" s="1"/>
  <c r="D5" i="13"/>
  <c r="M6" i="13" s="1"/>
  <c r="C5" i="13"/>
  <c r="L6" i="13" s="1"/>
  <c r="B5" i="13"/>
  <c r="K6" i="13" s="1"/>
  <c r="I4" i="13"/>
  <c r="B29" i="13" s="1"/>
  <c r="H4" i="13"/>
  <c r="B28" i="13" s="1"/>
  <c r="G4" i="13"/>
  <c r="B27" i="13" s="1"/>
  <c r="F4" i="13"/>
  <c r="B26" i="13" s="1"/>
  <c r="E4" i="13"/>
  <c r="D4" i="13"/>
  <c r="C4" i="13"/>
  <c r="B23" i="13" s="1"/>
  <c r="B4" i="13"/>
  <c r="B22" i="13" s="1"/>
  <c r="F17" i="12"/>
  <c r="B17" i="12"/>
  <c r="F16" i="12"/>
  <c r="B16" i="12"/>
  <c r="F15" i="12"/>
  <c r="B15" i="12"/>
  <c r="F14" i="12"/>
  <c r="B14" i="12"/>
  <c r="F13" i="12"/>
  <c r="B13" i="12"/>
  <c r="F12" i="12"/>
  <c r="B12" i="12"/>
  <c r="F11" i="12"/>
  <c r="B11" i="12"/>
  <c r="F10" i="12"/>
  <c r="B10" i="12"/>
  <c r="F9" i="12"/>
  <c r="B9" i="12"/>
  <c r="F8" i="12"/>
  <c r="F17" i="11"/>
  <c r="B17" i="11"/>
  <c r="F16" i="11"/>
  <c r="B16" i="11"/>
  <c r="F15" i="11"/>
  <c r="B15" i="11"/>
  <c r="F14" i="11"/>
  <c r="B14" i="11"/>
  <c r="F13" i="11"/>
  <c r="B13" i="11"/>
  <c r="F12" i="11"/>
  <c r="B12" i="11"/>
  <c r="F11" i="11"/>
  <c r="B11" i="11"/>
  <c r="F10" i="11"/>
  <c r="B10" i="11"/>
  <c r="F9" i="11"/>
  <c r="B9" i="11"/>
  <c r="F8" i="11"/>
  <c r="B8" i="11"/>
  <c r="I37" i="10"/>
  <c r="K143" i="10" s="1"/>
  <c r="H37" i="10"/>
  <c r="K142" i="10" s="1"/>
  <c r="G37" i="10"/>
  <c r="K141" i="10" s="1"/>
  <c r="F37" i="10"/>
  <c r="K140" i="10" s="1"/>
  <c r="E37" i="10"/>
  <c r="K139" i="10" s="1"/>
  <c r="D37" i="10"/>
  <c r="K138" i="10" s="1"/>
  <c r="C37" i="10"/>
  <c r="K137" i="10" s="1"/>
  <c r="B37" i="10"/>
  <c r="K136" i="10" s="1"/>
  <c r="I36" i="10"/>
  <c r="R22" i="10" s="1"/>
  <c r="H36" i="10"/>
  <c r="Q22" i="10" s="1"/>
  <c r="G36" i="10"/>
  <c r="P22" i="10" s="1"/>
  <c r="F36" i="10"/>
  <c r="O22" i="10" s="1"/>
  <c r="E36" i="10"/>
  <c r="N22" i="10" s="1"/>
  <c r="D36" i="10"/>
  <c r="M22" i="10" s="1"/>
  <c r="C36" i="10"/>
  <c r="L22" i="10" s="1"/>
  <c r="B36" i="10"/>
  <c r="K22" i="10" s="1"/>
  <c r="I35" i="10"/>
  <c r="K135" i="10" s="1"/>
  <c r="H35" i="10"/>
  <c r="K134" i="10" s="1"/>
  <c r="G35" i="10"/>
  <c r="K133" i="10" s="1"/>
  <c r="F35" i="10"/>
  <c r="K132" i="10" s="1"/>
  <c r="E35" i="10"/>
  <c r="K131" i="10" s="1"/>
  <c r="D35" i="10"/>
  <c r="K130" i="10" s="1"/>
  <c r="C35" i="10"/>
  <c r="K129" i="10" s="1"/>
  <c r="B35" i="10"/>
  <c r="K128" i="10" s="1"/>
  <c r="I34" i="10"/>
  <c r="R21" i="10" s="1"/>
  <c r="H34" i="10"/>
  <c r="Q21" i="10" s="1"/>
  <c r="G34" i="10"/>
  <c r="P21" i="10" s="1"/>
  <c r="F34" i="10"/>
  <c r="O21" i="10" s="1"/>
  <c r="E34" i="10"/>
  <c r="N21" i="10" s="1"/>
  <c r="D34" i="10"/>
  <c r="M21" i="10" s="1"/>
  <c r="C34" i="10"/>
  <c r="L21" i="10" s="1"/>
  <c r="B34" i="10"/>
  <c r="K21" i="10" s="1"/>
  <c r="I33" i="10"/>
  <c r="K127" i="10" s="1"/>
  <c r="H33" i="10"/>
  <c r="K126" i="10" s="1"/>
  <c r="G33" i="10"/>
  <c r="K125" i="10" s="1"/>
  <c r="F33" i="10"/>
  <c r="K124" i="10" s="1"/>
  <c r="E33" i="10"/>
  <c r="K123" i="10" s="1"/>
  <c r="D33" i="10"/>
  <c r="K122" i="10" s="1"/>
  <c r="C33" i="10"/>
  <c r="K121" i="10" s="1"/>
  <c r="B33" i="10"/>
  <c r="K120" i="10" s="1"/>
  <c r="I32" i="10"/>
  <c r="R20" i="10" s="1"/>
  <c r="H32" i="10"/>
  <c r="Q20" i="10" s="1"/>
  <c r="G32" i="10"/>
  <c r="P20" i="10" s="1"/>
  <c r="F32" i="10"/>
  <c r="O20" i="10" s="1"/>
  <c r="E32" i="10"/>
  <c r="N20" i="10" s="1"/>
  <c r="D32" i="10"/>
  <c r="M20" i="10" s="1"/>
  <c r="C32" i="10"/>
  <c r="L20" i="10" s="1"/>
  <c r="B32" i="10"/>
  <c r="K20" i="10" s="1"/>
  <c r="I31" i="10"/>
  <c r="K119" i="10" s="1"/>
  <c r="H31" i="10"/>
  <c r="K118" i="10" s="1"/>
  <c r="G31" i="10"/>
  <c r="K117" i="10" s="1"/>
  <c r="F31" i="10"/>
  <c r="K116" i="10" s="1"/>
  <c r="E31" i="10"/>
  <c r="K115" i="10" s="1"/>
  <c r="D31" i="10"/>
  <c r="K114" i="10" s="1"/>
  <c r="C31" i="10"/>
  <c r="K113" i="10" s="1"/>
  <c r="B31" i="10"/>
  <c r="K112" i="10" s="1"/>
  <c r="I30" i="10"/>
  <c r="R19" i="10" s="1"/>
  <c r="H30" i="10"/>
  <c r="Q19" i="10" s="1"/>
  <c r="G30" i="10"/>
  <c r="P19" i="10" s="1"/>
  <c r="F30" i="10"/>
  <c r="O19" i="10" s="1"/>
  <c r="E30" i="10"/>
  <c r="N19" i="10" s="1"/>
  <c r="D30" i="10"/>
  <c r="M19" i="10" s="1"/>
  <c r="C30" i="10"/>
  <c r="L19" i="10" s="1"/>
  <c r="B30" i="10"/>
  <c r="K19" i="10" s="1"/>
  <c r="I29" i="10"/>
  <c r="K111" i="10" s="1"/>
  <c r="H29" i="10"/>
  <c r="K110" i="10" s="1"/>
  <c r="G29" i="10"/>
  <c r="K109" i="10" s="1"/>
  <c r="F29" i="10"/>
  <c r="K108" i="10" s="1"/>
  <c r="E29" i="10"/>
  <c r="K107" i="10" s="1"/>
  <c r="D29" i="10"/>
  <c r="K106" i="10" s="1"/>
  <c r="C29" i="10"/>
  <c r="K105" i="10" s="1"/>
  <c r="B29" i="10"/>
  <c r="K104" i="10" s="1"/>
  <c r="I28" i="10"/>
  <c r="R18" i="10" s="1"/>
  <c r="H28" i="10"/>
  <c r="Q18" i="10" s="1"/>
  <c r="G28" i="10"/>
  <c r="P18" i="10" s="1"/>
  <c r="F28" i="10"/>
  <c r="O18" i="10" s="1"/>
  <c r="E28" i="10"/>
  <c r="N18" i="10" s="1"/>
  <c r="D28" i="10"/>
  <c r="M18" i="10" s="1"/>
  <c r="C28" i="10"/>
  <c r="L18" i="10" s="1"/>
  <c r="B28" i="10"/>
  <c r="K18" i="10" s="1"/>
  <c r="I27" i="10"/>
  <c r="K103" i="10" s="1"/>
  <c r="H27" i="10"/>
  <c r="K102" i="10" s="1"/>
  <c r="G27" i="10"/>
  <c r="K101" i="10" s="1"/>
  <c r="F27" i="10"/>
  <c r="K100" i="10" s="1"/>
  <c r="E27" i="10"/>
  <c r="K99" i="10" s="1"/>
  <c r="D27" i="10"/>
  <c r="K98" i="10" s="1"/>
  <c r="C27" i="10"/>
  <c r="K97" i="10" s="1"/>
  <c r="B27" i="10"/>
  <c r="K96" i="10" s="1"/>
  <c r="I26" i="10"/>
  <c r="R17" i="10" s="1"/>
  <c r="H26" i="10"/>
  <c r="Q17" i="10" s="1"/>
  <c r="G26" i="10"/>
  <c r="P17" i="10" s="1"/>
  <c r="F26" i="10"/>
  <c r="O17" i="10" s="1"/>
  <c r="E26" i="10"/>
  <c r="N17" i="10" s="1"/>
  <c r="D26" i="10"/>
  <c r="M17" i="10" s="1"/>
  <c r="C26" i="10"/>
  <c r="L17" i="10" s="1"/>
  <c r="B26" i="10"/>
  <c r="K17" i="10" s="1"/>
  <c r="I25" i="10"/>
  <c r="K95" i="10" s="1"/>
  <c r="H25" i="10"/>
  <c r="K94" i="10" s="1"/>
  <c r="G25" i="10"/>
  <c r="K93" i="10" s="1"/>
  <c r="F25" i="10"/>
  <c r="K92" i="10" s="1"/>
  <c r="E25" i="10"/>
  <c r="K91" i="10" s="1"/>
  <c r="D25" i="10"/>
  <c r="K90" i="10" s="1"/>
  <c r="C25" i="10"/>
  <c r="K89" i="10" s="1"/>
  <c r="B25" i="10"/>
  <c r="K88" i="10" s="1"/>
  <c r="I24" i="10"/>
  <c r="R16" i="10" s="1"/>
  <c r="H24" i="10"/>
  <c r="Q16" i="10" s="1"/>
  <c r="G24" i="10"/>
  <c r="P16" i="10" s="1"/>
  <c r="F24" i="10"/>
  <c r="O16" i="10" s="1"/>
  <c r="E24" i="10"/>
  <c r="N16" i="10" s="1"/>
  <c r="D24" i="10"/>
  <c r="M16" i="10" s="1"/>
  <c r="C24" i="10"/>
  <c r="L16" i="10" s="1"/>
  <c r="B24" i="10"/>
  <c r="K16" i="10" s="1"/>
  <c r="I23" i="10"/>
  <c r="K87" i="10" s="1"/>
  <c r="H23" i="10"/>
  <c r="K86" i="10" s="1"/>
  <c r="G23" i="10"/>
  <c r="K85" i="10" s="1"/>
  <c r="F23" i="10"/>
  <c r="K84" i="10" s="1"/>
  <c r="E23" i="10"/>
  <c r="K83" i="10" s="1"/>
  <c r="D23" i="10"/>
  <c r="K82" i="10" s="1"/>
  <c r="C23" i="10"/>
  <c r="K81" i="10" s="1"/>
  <c r="B23" i="10"/>
  <c r="K80" i="10" s="1"/>
  <c r="I22" i="10"/>
  <c r="R15" i="10" s="1"/>
  <c r="H22" i="10"/>
  <c r="Q15" i="10" s="1"/>
  <c r="G22" i="10"/>
  <c r="P15" i="10" s="1"/>
  <c r="F22" i="10"/>
  <c r="O15" i="10" s="1"/>
  <c r="E22" i="10"/>
  <c r="N15" i="10" s="1"/>
  <c r="D22" i="10"/>
  <c r="M15" i="10" s="1"/>
  <c r="C22" i="10"/>
  <c r="L15" i="10" s="1"/>
  <c r="B22" i="10"/>
  <c r="K15" i="10" s="1"/>
  <c r="I21" i="10"/>
  <c r="K79" i="10" s="1"/>
  <c r="H21" i="10"/>
  <c r="K78" i="10" s="1"/>
  <c r="G21" i="10"/>
  <c r="K77" i="10" s="1"/>
  <c r="F21" i="10"/>
  <c r="K76" i="10" s="1"/>
  <c r="E21" i="10"/>
  <c r="K75" i="10" s="1"/>
  <c r="D21" i="10"/>
  <c r="K74" i="10" s="1"/>
  <c r="C21" i="10"/>
  <c r="K73" i="10" s="1"/>
  <c r="B21" i="10"/>
  <c r="K72" i="10" s="1"/>
  <c r="I20" i="10"/>
  <c r="R14" i="10" s="1"/>
  <c r="H20" i="10"/>
  <c r="Q14" i="10" s="1"/>
  <c r="G20" i="10"/>
  <c r="P14" i="10" s="1"/>
  <c r="F20" i="10"/>
  <c r="O14" i="10" s="1"/>
  <c r="E20" i="10"/>
  <c r="N14" i="10" s="1"/>
  <c r="D20" i="10"/>
  <c r="M14" i="10" s="1"/>
  <c r="C20" i="10"/>
  <c r="L14" i="10" s="1"/>
  <c r="B20" i="10"/>
  <c r="K14" i="10" s="1"/>
  <c r="I19" i="10"/>
  <c r="K71" i="10" s="1"/>
  <c r="H19" i="10"/>
  <c r="K70" i="10" s="1"/>
  <c r="G19" i="10"/>
  <c r="K69" i="10" s="1"/>
  <c r="F19" i="10"/>
  <c r="K68" i="10" s="1"/>
  <c r="E19" i="10"/>
  <c r="K67" i="10" s="1"/>
  <c r="D19" i="10"/>
  <c r="K66" i="10" s="1"/>
  <c r="C19" i="10"/>
  <c r="K65" i="10" s="1"/>
  <c r="B19" i="10"/>
  <c r="K64" i="10" s="1"/>
  <c r="I18" i="10"/>
  <c r="R13" i="10" s="1"/>
  <c r="H18" i="10"/>
  <c r="Q13" i="10" s="1"/>
  <c r="G18" i="10"/>
  <c r="P13" i="10" s="1"/>
  <c r="F18" i="10"/>
  <c r="O13" i="10" s="1"/>
  <c r="E18" i="10"/>
  <c r="N13" i="10" s="1"/>
  <c r="D18" i="10"/>
  <c r="M13" i="10" s="1"/>
  <c r="C18" i="10"/>
  <c r="L13" i="10" s="1"/>
  <c r="B18" i="10"/>
  <c r="K13" i="10" s="1"/>
  <c r="I17" i="10"/>
  <c r="K63" i="10" s="1"/>
  <c r="H17" i="10"/>
  <c r="K62" i="10" s="1"/>
  <c r="G17" i="10"/>
  <c r="K61" i="10" s="1"/>
  <c r="F17" i="10"/>
  <c r="K60" i="10" s="1"/>
  <c r="E17" i="10"/>
  <c r="K59" i="10" s="1"/>
  <c r="D17" i="10"/>
  <c r="K58" i="10" s="1"/>
  <c r="C17" i="10"/>
  <c r="K57" i="10" s="1"/>
  <c r="B17" i="10"/>
  <c r="K56" i="10" s="1"/>
  <c r="I16" i="10"/>
  <c r="R12" i="10" s="1"/>
  <c r="H16" i="10"/>
  <c r="Q12" i="10" s="1"/>
  <c r="G16" i="10"/>
  <c r="P12" i="10" s="1"/>
  <c r="F16" i="10"/>
  <c r="O12" i="10" s="1"/>
  <c r="E16" i="10"/>
  <c r="N12" i="10" s="1"/>
  <c r="D16" i="10"/>
  <c r="M12" i="10" s="1"/>
  <c r="C16" i="10"/>
  <c r="L12" i="10" s="1"/>
  <c r="B16" i="10"/>
  <c r="K12" i="10" s="1"/>
  <c r="I15" i="10"/>
  <c r="K55" i="10" s="1"/>
  <c r="H15" i="10"/>
  <c r="K54" i="10" s="1"/>
  <c r="G15" i="10"/>
  <c r="K53" i="10" s="1"/>
  <c r="F15" i="10"/>
  <c r="K52" i="10" s="1"/>
  <c r="E15" i="10"/>
  <c r="K51" i="10" s="1"/>
  <c r="D15" i="10"/>
  <c r="K50" i="10" s="1"/>
  <c r="C15" i="10"/>
  <c r="K49" i="10" s="1"/>
  <c r="B15" i="10"/>
  <c r="K48" i="10" s="1"/>
  <c r="I14" i="10"/>
  <c r="R11" i="10" s="1"/>
  <c r="H14" i="10"/>
  <c r="Q11" i="10" s="1"/>
  <c r="G14" i="10"/>
  <c r="P11" i="10" s="1"/>
  <c r="F14" i="10"/>
  <c r="O11" i="10" s="1"/>
  <c r="E14" i="10"/>
  <c r="N11" i="10" s="1"/>
  <c r="D14" i="10"/>
  <c r="M11" i="10" s="1"/>
  <c r="C14" i="10"/>
  <c r="L11" i="10" s="1"/>
  <c r="B14" i="10"/>
  <c r="K11" i="10" s="1"/>
  <c r="I13" i="10"/>
  <c r="K47" i="10" s="1"/>
  <c r="H13" i="10"/>
  <c r="K46" i="10" s="1"/>
  <c r="G13" i="10"/>
  <c r="K45" i="10" s="1"/>
  <c r="F13" i="10"/>
  <c r="K44" i="10" s="1"/>
  <c r="E13" i="10"/>
  <c r="K43" i="10" s="1"/>
  <c r="D13" i="10"/>
  <c r="K42" i="10" s="1"/>
  <c r="C13" i="10"/>
  <c r="K41" i="10" s="1"/>
  <c r="B13" i="10"/>
  <c r="K40" i="10" s="1"/>
  <c r="I12" i="10"/>
  <c r="R10" i="10" s="1"/>
  <c r="H12" i="10"/>
  <c r="Q10" i="10" s="1"/>
  <c r="G12" i="10"/>
  <c r="P10" i="10" s="1"/>
  <c r="F12" i="10"/>
  <c r="O10" i="10" s="1"/>
  <c r="E12" i="10"/>
  <c r="N10" i="10" s="1"/>
  <c r="D12" i="10"/>
  <c r="M10" i="10" s="1"/>
  <c r="C12" i="10"/>
  <c r="L10" i="10" s="1"/>
  <c r="B12" i="10"/>
  <c r="K10" i="10" s="1"/>
  <c r="I11" i="10"/>
  <c r="K39" i="10" s="1"/>
  <c r="H11" i="10"/>
  <c r="K38" i="10" s="1"/>
  <c r="G11" i="10"/>
  <c r="K37" i="10" s="1"/>
  <c r="F11" i="10"/>
  <c r="K36" i="10" s="1"/>
  <c r="E11" i="10"/>
  <c r="K35" i="10" s="1"/>
  <c r="D11" i="10"/>
  <c r="K34" i="10" s="1"/>
  <c r="C11" i="10"/>
  <c r="K33" i="10" s="1"/>
  <c r="B11" i="10"/>
  <c r="K32" i="10" s="1"/>
  <c r="I10" i="10"/>
  <c r="R9" i="10" s="1"/>
  <c r="H10" i="10"/>
  <c r="Q9" i="10" s="1"/>
  <c r="G10" i="10"/>
  <c r="P9" i="10" s="1"/>
  <c r="F10" i="10"/>
  <c r="O9" i="10" s="1"/>
  <c r="E10" i="10"/>
  <c r="N9" i="10" s="1"/>
  <c r="D10" i="10"/>
  <c r="M9" i="10" s="1"/>
  <c r="C10" i="10"/>
  <c r="L9" i="10" s="1"/>
  <c r="B10" i="10"/>
  <c r="K9" i="10" s="1"/>
  <c r="I9" i="10"/>
  <c r="K31" i="10" s="1"/>
  <c r="H9" i="10"/>
  <c r="K30" i="10" s="1"/>
  <c r="G9" i="10"/>
  <c r="K29" i="10" s="1"/>
  <c r="F9" i="10"/>
  <c r="K28" i="10" s="1"/>
  <c r="E9" i="10"/>
  <c r="K27" i="10" s="1"/>
  <c r="D9" i="10"/>
  <c r="K26" i="10" s="1"/>
  <c r="C9" i="10"/>
  <c r="K25" i="10" s="1"/>
  <c r="B9" i="10"/>
  <c r="K24" i="10" s="1"/>
  <c r="I8" i="10"/>
  <c r="R8" i="10" s="1"/>
  <c r="H8" i="10"/>
  <c r="Q8" i="10" s="1"/>
  <c r="G8" i="10"/>
  <c r="P8" i="10" s="1"/>
  <c r="F8" i="10"/>
  <c r="O8" i="10" s="1"/>
  <c r="E8" i="10"/>
  <c r="N8" i="10" s="1"/>
  <c r="D8" i="10"/>
  <c r="M8" i="10" s="1"/>
  <c r="C8" i="10"/>
  <c r="L8" i="10" s="1"/>
  <c r="B8" i="10"/>
  <c r="K8" i="10" s="1"/>
  <c r="I7" i="10"/>
  <c r="B48" i="10" s="1"/>
  <c r="H7" i="10"/>
  <c r="B47" i="10" s="1"/>
  <c r="G7" i="10"/>
  <c r="B46" i="10" s="1"/>
  <c r="F7" i="10"/>
  <c r="B45" i="10" s="1"/>
  <c r="E7" i="10"/>
  <c r="B44" i="10" s="1"/>
  <c r="D7" i="10"/>
  <c r="C7" i="10"/>
  <c r="B42" i="10" s="1"/>
  <c r="B7" i="10"/>
  <c r="B41" i="10" s="1"/>
  <c r="A5" i="9"/>
  <c r="C10" i="8"/>
  <c r="C7" i="8"/>
  <c r="C8" i="8" s="1"/>
  <c r="J22" i="7"/>
  <c r="I35" i="7" s="1"/>
  <c r="I22" i="7"/>
  <c r="I34" i="7" s="1"/>
  <c r="H22" i="7"/>
  <c r="I33" i="7" s="1"/>
  <c r="G22" i="7"/>
  <c r="I32" i="7" s="1"/>
  <c r="F22" i="7"/>
  <c r="I31" i="7" s="1"/>
  <c r="E22" i="7"/>
  <c r="I30" i="7" s="1"/>
  <c r="D22" i="7"/>
  <c r="I29" i="7" s="1"/>
  <c r="C22" i="7"/>
  <c r="I28" i="7" s="1"/>
  <c r="B22" i="7"/>
  <c r="I27" i="7" s="1"/>
  <c r="J21" i="7"/>
  <c r="H35" i="7" s="1"/>
  <c r="I21" i="7"/>
  <c r="H34" i="7" s="1"/>
  <c r="H21" i="7"/>
  <c r="H33" i="7" s="1"/>
  <c r="G21" i="7"/>
  <c r="H32" i="7" s="1"/>
  <c r="F21" i="7"/>
  <c r="H31" i="7" s="1"/>
  <c r="E21" i="7"/>
  <c r="H30" i="7" s="1"/>
  <c r="D21" i="7"/>
  <c r="H29" i="7" s="1"/>
  <c r="C21" i="7"/>
  <c r="H28" i="7" s="1"/>
  <c r="B21" i="7"/>
  <c r="H27" i="7" s="1"/>
  <c r="J19" i="7"/>
  <c r="I19" i="7"/>
  <c r="H19" i="7"/>
  <c r="G19" i="7"/>
  <c r="F19" i="7"/>
  <c r="E19" i="7"/>
  <c r="D19" i="7"/>
  <c r="C19" i="7"/>
  <c r="B19" i="7"/>
  <c r="J18" i="7"/>
  <c r="I18" i="7"/>
  <c r="H18" i="7"/>
  <c r="G18" i="7"/>
  <c r="F18" i="7"/>
  <c r="E18" i="7"/>
  <c r="D18" i="7"/>
  <c r="C18" i="7"/>
  <c r="B18" i="7"/>
  <c r="J17" i="7"/>
  <c r="I17" i="7"/>
  <c r="H17" i="7"/>
  <c r="G17" i="7"/>
  <c r="F17" i="7"/>
  <c r="E17" i="7"/>
  <c r="D17" i="7"/>
  <c r="C17" i="7"/>
  <c r="B17" i="7"/>
  <c r="J16" i="7"/>
  <c r="I16" i="7"/>
  <c r="H16" i="7"/>
  <c r="G16" i="7"/>
  <c r="F16" i="7"/>
  <c r="E16" i="7"/>
  <c r="D16" i="7"/>
  <c r="C16" i="7"/>
  <c r="B16" i="7"/>
  <c r="J15" i="7"/>
  <c r="I15" i="7"/>
  <c r="H15" i="7"/>
  <c r="G15" i="7"/>
  <c r="F15" i="7"/>
  <c r="E15" i="7"/>
  <c r="D15" i="7"/>
  <c r="C15" i="7"/>
  <c r="B15" i="7"/>
  <c r="J13" i="7"/>
  <c r="F35" i="7" s="1"/>
  <c r="I13" i="7"/>
  <c r="F34" i="7" s="1"/>
  <c r="H13" i="7"/>
  <c r="F33" i="7" s="1"/>
  <c r="G13" i="7"/>
  <c r="F32" i="7" s="1"/>
  <c r="F13" i="7"/>
  <c r="F31" i="7" s="1"/>
  <c r="E13" i="7"/>
  <c r="F30" i="7" s="1"/>
  <c r="D13" i="7"/>
  <c r="F29" i="7" s="1"/>
  <c r="C13" i="7"/>
  <c r="F28" i="7" s="1"/>
  <c r="B13" i="7"/>
  <c r="F27" i="7" s="1"/>
  <c r="J12" i="7"/>
  <c r="E35" i="7" s="1"/>
  <c r="I12" i="7"/>
  <c r="E34" i="7" s="1"/>
  <c r="H12" i="7"/>
  <c r="E33" i="7" s="1"/>
  <c r="G12" i="7"/>
  <c r="E32" i="7" s="1"/>
  <c r="F12" i="7"/>
  <c r="E31" i="7" s="1"/>
  <c r="E12" i="7"/>
  <c r="E30" i="7" s="1"/>
  <c r="D12" i="7"/>
  <c r="E29" i="7" s="1"/>
  <c r="C12" i="7"/>
  <c r="E28" i="7" s="1"/>
  <c r="B12" i="7"/>
  <c r="E27" i="7" s="1"/>
  <c r="J11" i="7"/>
  <c r="D35" i="7" s="1"/>
  <c r="I11" i="7"/>
  <c r="D34" i="7" s="1"/>
  <c r="H11" i="7"/>
  <c r="D33" i="7" s="1"/>
  <c r="G11" i="7"/>
  <c r="D32" i="7" s="1"/>
  <c r="F11" i="7"/>
  <c r="D31" i="7" s="1"/>
  <c r="E11" i="7"/>
  <c r="D30" i="7" s="1"/>
  <c r="D11" i="7"/>
  <c r="D29" i="7" s="1"/>
  <c r="C11" i="7"/>
  <c r="D28" i="7" s="1"/>
  <c r="B11" i="7"/>
  <c r="D27" i="7" s="1"/>
  <c r="J10" i="7"/>
  <c r="C35" i="7" s="1"/>
  <c r="I10" i="7"/>
  <c r="C34" i="7" s="1"/>
  <c r="H10" i="7"/>
  <c r="C33" i="7" s="1"/>
  <c r="G10" i="7"/>
  <c r="C32" i="7" s="1"/>
  <c r="F10" i="7"/>
  <c r="C31" i="7" s="1"/>
  <c r="E10" i="7"/>
  <c r="C30" i="7" s="1"/>
  <c r="D10" i="7"/>
  <c r="C29" i="7" s="1"/>
  <c r="C10" i="7"/>
  <c r="C28" i="7" s="1"/>
  <c r="B10" i="7"/>
  <c r="C27" i="7" s="1"/>
  <c r="J9" i="7"/>
  <c r="B35" i="7" s="1"/>
  <c r="I9" i="7"/>
  <c r="B34" i="7" s="1"/>
  <c r="H9" i="7"/>
  <c r="B33" i="7" s="1"/>
  <c r="G9" i="7"/>
  <c r="B32" i="7" s="1"/>
  <c r="F9" i="7"/>
  <c r="B31" i="7" s="1"/>
  <c r="E9" i="7"/>
  <c r="B30" i="7" s="1"/>
  <c r="D9" i="7"/>
  <c r="B29" i="7" s="1"/>
  <c r="C9" i="7"/>
  <c r="B28" i="7" s="1"/>
  <c r="B9" i="7"/>
  <c r="B27" i="7" s="1"/>
  <c r="J8" i="7"/>
  <c r="I8" i="7"/>
  <c r="H8" i="7"/>
  <c r="G8" i="7"/>
  <c r="F8" i="7"/>
  <c r="E8" i="7"/>
  <c r="D8" i="7"/>
  <c r="C8" i="7"/>
  <c r="B8" i="7"/>
  <c r="J7" i="7"/>
  <c r="I7" i="7"/>
  <c r="H7" i="7"/>
  <c r="G7" i="7"/>
  <c r="F7" i="7"/>
  <c r="E7" i="7"/>
  <c r="D7" i="7"/>
  <c r="C7" i="7"/>
  <c r="B7" i="7"/>
  <c r="B10" i="5"/>
  <c r="B9" i="5"/>
  <c r="B8" i="5"/>
  <c r="A5" i="5"/>
  <c r="B5" i="4"/>
  <c r="A5" i="4"/>
  <c r="D15" i="3"/>
  <c r="C15" i="3"/>
  <c r="B15" i="3"/>
  <c r="A15" i="3"/>
  <c r="D14" i="3"/>
  <c r="C14" i="3"/>
  <c r="B14" i="3"/>
  <c r="A14" i="3"/>
  <c r="D13" i="3"/>
  <c r="C13" i="3"/>
  <c r="B13" i="3"/>
  <c r="A13" i="3"/>
  <c r="D12" i="3"/>
  <c r="C12" i="3"/>
  <c r="B12" i="3"/>
  <c r="A12" i="3"/>
  <c r="D11" i="3"/>
  <c r="C11" i="3"/>
  <c r="B11" i="3"/>
  <c r="A11" i="3"/>
  <c r="D10" i="3"/>
  <c r="C10" i="3"/>
  <c r="B10" i="3"/>
  <c r="A10" i="3"/>
  <c r="D9" i="3"/>
  <c r="C9" i="3"/>
  <c r="B9" i="3"/>
  <c r="A9" i="3"/>
  <c r="D8" i="3"/>
  <c r="C8" i="3"/>
  <c r="B8" i="3"/>
  <c r="A8" i="3"/>
  <c r="C18" i="2"/>
  <c r="B18" i="2"/>
  <c r="A18" i="2"/>
  <c r="C17" i="2"/>
  <c r="B17" i="2"/>
  <c r="A17" i="2"/>
  <c r="C16" i="2"/>
  <c r="B16" i="2"/>
  <c r="A16" i="2"/>
  <c r="C15" i="2"/>
  <c r="B15" i="2"/>
  <c r="A15" i="2"/>
  <c r="C14" i="2"/>
  <c r="B14" i="2"/>
  <c r="A14" i="2"/>
  <c r="C13" i="2"/>
  <c r="B13" i="2"/>
  <c r="A13" i="2"/>
  <c r="C12" i="2"/>
  <c r="B12" i="2"/>
  <c r="A12" i="2"/>
  <c r="C11" i="2"/>
  <c r="B11" i="2"/>
  <c r="A11" i="2"/>
  <c r="C10" i="2"/>
  <c r="B10" i="2"/>
  <c r="A10" i="2"/>
  <c r="C9" i="2"/>
  <c r="B9" i="2"/>
  <c r="A9" i="2"/>
  <c r="C8" i="2"/>
  <c r="B8" i="2"/>
  <c r="A8" i="2"/>
  <c r="A6" i="2" s="1"/>
  <c r="I7" i="16" l="1"/>
  <c r="B24" i="13"/>
  <c r="H7" i="16"/>
  <c r="C24" i="13"/>
  <c r="B43" i="10"/>
  <c r="C43" i="10"/>
  <c r="B6" i="16"/>
  <c r="B25" i="13"/>
  <c r="C6" i="16"/>
  <c r="H8" i="16"/>
  <c r="B7" i="16"/>
  <c r="G7" i="16" s="1"/>
  <c r="K17" i="13"/>
  <c r="C7" i="16"/>
  <c r="G8" i="16" s="1"/>
  <c r="K18" i="13"/>
  <c r="B7" i="11"/>
  <c r="B7" i="12"/>
  <c r="F7" i="11"/>
  <c r="F7" i="12"/>
  <c r="D7" i="16"/>
  <c r="G9" i="16" s="1"/>
  <c r="B7" i="1"/>
  <c r="A19" i="1" l="1"/>
  <c r="A20" i="1"/>
  <c r="C280" i="1" l="1"/>
  <c r="B280" i="1"/>
  <c r="A280" i="1"/>
  <c r="C279" i="1"/>
  <c r="B279" i="1"/>
  <c r="A279" i="1"/>
  <c r="C278" i="1"/>
  <c r="B278" i="1"/>
  <c r="A278" i="1"/>
  <c r="C277" i="1"/>
  <c r="B277" i="1"/>
  <c r="A277" i="1"/>
  <c r="C276" i="1"/>
  <c r="B276" i="1"/>
  <c r="A276" i="1"/>
  <c r="C275" i="1"/>
  <c r="B275" i="1"/>
  <c r="A275" i="1"/>
  <c r="C274" i="1"/>
  <c r="B274" i="1"/>
  <c r="A274" i="1"/>
  <c r="C273" i="1"/>
  <c r="B273" i="1"/>
  <c r="A273" i="1"/>
  <c r="C272" i="1"/>
  <c r="B272" i="1"/>
  <c r="A272" i="1"/>
  <c r="C271" i="1"/>
  <c r="B271" i="1"/>
  <c r="A271" i="1"/>
  <c r="C270" i="1"/>
  <c r="B270" i="1"/>
  <c r="A270" i="1"/>
  <c r="D259" i="1"/>
  <c r="C259" i="1"/>
  <c r="B259" i="1"/>
  <c r="D258" i="1"/>
  <c r="C258" i="1"/>
  <c r="B258" i="1"/>
  <c r="D257" i="1"/>
  <c r="C257" i="1"/>
  <c r="B257" i="1"/>
  <c r="D256" i="1"/>
  <c r="C256" i="1"/>
  <c r="B256" i="1"/>
  <c r="D255" i="1"/>
  <c r="C255" i="1"/>
  <c r="B255" i="1"/>
  <c r="D254" i="1"/>
  <c r="C254" i="1"/>
  <c r="B254" i="1"/>
  <c r="D253" i="1"/>
  <c r="C253" i="1"/>
  <c r="B253" i="1"/>
  <c r="A249" i="1"/>
  <c r="C243" i="1"/>
  <c r="B243" i="1"/>
  <c r="A243" i="1"/>
  <c r="C242" i="1"/>
  <c r="B242" i="1"/>
  <c r="A242" i="1"/>
  <c r="C241" i="1"/>
  <c r="B241" i="1"/>
  <c r="A241" i="1"/>
  <c r="C240" i="1"/>
  <c r="B240" i="1"/>
  <c r="A240" i="1"/>
  <c r="C239" i="1"/>
  <c r="B239" i="1"/>
  <c r="A239" i="1"/>
  <c r="C238" i="1"/>
  <c r="B238" i="1"/>
  <c r="A238" i="1"/>
  <c r="C237" i="1"/>
  <c r="B237" i="1"/>
  <c r="A237" i="1"/>
  <c r="C236" i="1"/>
  <c r="B236" i="1"/>
  <c r="A236" i="1"/>
  <c r="C235" i="1"/>
  <c r="B235" i="1"/>
  <c r="A235" i="1"/>
  <c r="C234" i="1"/>
  <c r="B234" i="1"/>
  <c r="A234" i="1"/>
  <c r="C233" i="1"/>
  <c r="B233" i="1"/>
  <c r="A233" i="1"/>
  <c r="D224" i="1"/>
  <c r="C224" i="1"/>
  <c r="B224" i="1"/>
  <c r="A224" i="1"/>
  <c r="D223" i="1"/>
  <c r="C223" i="1"/>
  <c r="B223" i="1"/>
  <c r="A223" i="1"/>
  <c r="D222" i="1"/>
  <c r="C222" i="1"/>
  <c r="B222" i="1"/>
  <c r="A222" i="1"/>
  <c r="D221" i="1"/>
  <c r="C221" i="1"/>
  <c r="B221" i="1"/>
  <c r="A221" i="1"/>
  <c r="D220" i="1"/>
  <c r="C220" i="1"/>
  <c r="B220" i="1"/>
  <c r="A220" i="1"/>
  <c r="D219" i="1"/>
  <c r="C219" i="1"/>
  <c r="B219" i="1"/>
  <c r="A219" i="1"/>
  <c r="D218" i="1"/>
  <c r="C218" i="1"/>
  <c r="B218" i="1"/>
  <c r="A218" i="1"/>
  <c r="D217" i="1"/>
  <c r="C217" i="1"/>
  <c r="B217" i="1"/>
  <c r="A217" i="1"/>
  <c r="B208" i="1"/>
  <c r="A208" i="1"/>
  <c r="B202" i="1"/>
  <c r="B201" i="1"/>
  <c r="B200" i="1"/>
  <c r="A197" i="1"/>
  <c r="B191" i="1"/>
  <c r="A191" i="1"/>
  <c r="B190" i="1"/>
  <c r="A190" i="1"/>
  <c r="A189" i="1"/>
  <c r="B188" i="1"/>
  <c r="A188" i="1"/>
  <c r="B187" i="1"/>
  <c r="A187" i="1"/>
  <c r="A186" i="1"/>
  <c r="B185" i="1"/>
  <c r="A185" i="1"/>
  <c r="B184" i="1"/>
  <c r="A184" i="1"/>
  <c r="A183" i="1"/>
  <c r="B182" i="1"/>
  <c r="A182" i="1"/>
  <c r="B181" i="1"/>
  <c r="A181" i="1"/>
  <c r="A180" i="1"/>
  <c r="J171" i="1"/>
  <c r="I171" i="1"/>
  <c r="H171" i="1"/>
  <c r="G171" i="1"/>
  <c r="F171" i="1"/>
  <c r="E171" i="1"/>
  <c r="D171" i="1"/>
  <c r="C171" i="1"/>
  <c r="B171" i="1"/>
  <c r="J170" i="1"/>
  <c r="I170" i="1"/>
  <c r="H170" i="1"/>
  <c r="G170" i="1"/>
  <c r="F170" i="1"/>
  <c r="E170" i="1"/>
  <c r="D170" i="1"/>
  <c r="C170" i="1"/>
  <c r="B170" i="1"/>
  <c r="J168" i="1"/>
  <c r="I168" i="1"/>
  <c r="H168" i="1"/>
  <c r="G168" i="1"/>
  <c r="F168" i="1"/>
  <c r="E168" i="1"/>
  <c r="D168" i="1"/>
  <c r="C168" i="1"/>
  <c r="B168" i="1"/>
  <c r="J167" i="1"/>
  <c r="I167" i="1"/>
  <c r="H167" i="1"/>
  <c r="G167" i="1"/>
  <c r="F167" i="1"/>
  <c r="E167" i="1"/>
  <c r="D167" i="1"/>
  <c r="C167" i="1"/>
  <c r="B167" i="1"/>
  <c r="J166" i="1"/>
  <c r="I166" i="1"/>
  <c r="H166" i="1"/>
  <c r="G166" i="1"/>
  <c r="F166" i="1"/>
  <c r="E166" i="1"/>
  <c r="D166" i="1"/>
  <c r="C166" i="1"/>
  <c r="B166" i="1"/>
  <c r="J165" i="1"/>
  <c r="I165" i="1"/>
  <c r="H165" i="1"/>
  <c r="G165" i="1"/>
  <c r="F165" i="1"/>
  <c r="E165" i="1"/>
  <c r="D165" i="1"/>
  <c r="C165" i="1"/>
  <c r="B165" i="1"/>
  <c r="J164" i="1"/>
  <c r="I164" i="1"/>
  <c r="H164" i="1"/>
  <c r="G164" i="1"/>
  <c r="F164" i="1"/>
  <c r="E164" i="1"/>
  <c r="D164" i="1"/>
  <c r="C164" i="1"/>
  <c r="B164" i="1"/>
  <c r="J162" i="1"/>
  <c r="I162" i="1"/>
  <c r="H162" i="1"/>
  <c r="G162" i="1"/>
  <c r="F162" i="1"/>
  <c r="E162" i="1"/>
  <c r="D162" i="1"/>
  <c r="C162" i="1"/>
  <c r="B162" i="1"/>
  <c r="J161" i="1"/>
  <c r="I161" i="1"/>
  <c r="H161" i="1"/>
  <c r="G161" i="1"/>
  <c r="F161" i="1"/>
  <c r="E161" i="1"/>
  <c r="D161" i="1"/>
  <c r="C161" i="1"/>
  <c r="B161" i="1"/>
  <c r="J160" i="1"/>
  <c r="I160" i="1"/>
  <c r="H160" i="1"/>
  <c r="G160" i="1"/>
  <c r="F160" i="1"/>
  <c r="E160" i="1"/>
  <c r="D160" i="1"/>
  <c r="C160" i="1"/>
  <c r="B160" i="1"/>
  <c r="J159" i="1"/>
  <c r="I159" i="1"/>
  <c r="H159" i="1"/>
  <c r="G159" i="1"/>
  <c r="F159" i="1"/>
  <c r="E159" i="1"/>
  <c r="D159" i="1"/>
  <c r="C159" i="1"/>
  <c r="B159" i="1"/>
  <c r="J158" i="1"/>
  <c r="I158" i="1"/>
  <c r="H158" i="1"/>
  <c r="G158" i="1"/>
  <c r="F158" i="1"/>
  <c r="E158" i="1"/>
  <c r="D158" i="1"/>
  <c r="C158" i="1"/>
  <c r="B158" i="1"/>
  <c r="J157" i="1"/>
  <c r="I157" i="1"/>
  <c r="H157" i="1"/>
  <c r="G157" i="1"/>
  <c r="F157" i="1"/>
  <c r="E157" i="1"/>
  <c r="D157" i="1"/>
  <c r="C157" i="1"/>
  <c r="B157" i="1"/>
  <c r="J156" i="1"/>
  <c r="I156" i="1"/>
  <c r="H156" i="1"/>
  <c r="G156" i="1"/>
  <c r="F156" i="1"/>
  <c r="E156" i="1"/>
  <c r="D156" i="1"/>
  <c r="C156" i="1"/>
  <c r="B156" i="1"/>
  <c r="C147" i="1"/>
  <c r="C144" i="1"/>
  <c r="C135" i="1"/>
  <c r="B135" i="1"/>
  <c r="A135" i="1"/>
  <c r="C134" i="1"/>
  <c r="B134" i="1"/>
  <c r="A134" i="1"/>
  <c r="C133" i="1"/>
  <c r="B133" i="1"/>
  <c r="A133" i="1"/>
  <c r="C132" i="1"/>
  <c r="B132" i="1"/>
  <c r="A132" i="1"/>
  <c r="C131" i="1"/>
  <c r="B131" i="1"/>
  <c r="A131" i="1"/>
  <c r="C130" i="1"/>
  <c r="B130" i="1"/>
  <c r="A130" i="1"/>
  <c r="C129" i="1"/>
  <c r="B129" i="1"/>
  <c r="A129" i="1"/>
  <c r="C128" i="1"/>
  <c r="B128" i="1"/>
  <c r="A128" i="1"/>
  <c r="C127" i="1"/>
  <c r="B127" i="1"/>
  <c r="A127" i="1"/>
  <c r="C126" i="1"/>
  <c r="B126" i="1"/>
  <c r="A126" i="1"/>
  <c r="A123" i="1"/>
  <c r="I115" i="1"/>
  <c r="H115" i="1"/>
  <c r="G115" i="1"/>
  <c r="F115" i="1"/>
  <c r="E115" i="1"/>
  <c r="D115" i="1"/>
  <c r="C115" i="1"/>
  <c r="B115" i="1"/>
  <c r="I114" i="1"/>
  <c r="H114" i="1"/>
  <c r="G114" i="1"/>
  <c r="F114" i="1"/>
  <c r="E114" i="1"/>
  <c r="D114" i="1"/>
  <c r="C114" i="1"/>
  <c r="B114" i="1"/>
  <c r="I113" i="1"/>
  <c r="H113" i="1"/>
  <c r="G113" i="1"/>
  <c r="F113" i="1"/>
  <c r="E113" i="1"/>
  <c r="D113" i="1"/>
  <c r="C113" i="1"/>
  <c r="B113" i="1"/>
  <c r="I112" i="1"/>
  <c r="H112" i="1"/>
  <c r="G112" i="1"/>
  <c r="F112" i="1"/>
  <c r="E112" i="1"/>
  <c r="D112" i="1"/>
  <c r="C112" i="1"/>
  <c r="B112" i="1"/>
  <c r="I111" i="1"/>
  <c r="H111" i="1"/>
  <c r="G111" i="1"/>
  <c r="F111" i="1"/>
  <c r="E111" i="1"/>
  <c r="D111" i="1"/>
  <c r="C111" i="1"/>
  <c r="B111" i="1"/>
  <c r="I110" i="1"/>
  <c r="H110" i="1"/>
  <c r="G110" i="1"/>
  <c r="F110" i="1"/>
  <c r="E110" i="1"/>
  <c r="D110" i="1"/>
  <c r="C110" i="1"/>
  <c r="B110" i="1"/>
  <c r="I109" i="1"/>
  <c r="H109" i="1"/>
  <c r="G109" i="1"/>
  <c r="F109" i="1"/>
  <c r="E109" i="1"/>
  <c r="D109" i="1"/>
  <c r="C109" i="1"/>
  <c r="B109" i="1"/>
  <c r="I108" i="1"/>
  <c r="H108" i="1"/>
  <c r="G108" i="1"/>
  <c r="F108" i="1"/>
  <c r="E108" i="1"/>
  <c r="D108" i="1"/>
  <c r="C108" i="1"/>
  <c r="B108" i="1"/>
  <c r="I107" i="1"/>
  <c r="H107" i="1"/>
  <c r="G107" i="1"/>
  <c r="F107" i="1"/>
  <c r="E107" i="1"/>
  <c r="D107" i="1"/>
  <c r="C107" i="1"/>
  <c r="B107" i="1"/>
  <c r="I106" i="1"/>
  <c r="H106" i="1"/>
  <c r="G106" i="1"/>
  <c r="F106" i="1"/>
  <c r="E106" i="1"/>
  <c r="D106" i="1"/>
  <c r="C106" i="1"/>
  <c r="B106" i="1"/>
  <c r="I105" i="1"/>
  <c r="H105" i="1"/>
  <c r="G105" i="1"/>
  <c r="F105" i="1"/>
  <c r="E105" i="1"/>
  <c r="D105" i="1"/>
  <c r="C105" i="1"/>
  <c r="B105" i="1"/>
  <c r="I104" i="1"/>
  <c r="H104" i="1"/>
  <c r="G104" i="1"/>
  <c r="F104" i="1"/>
  <c r="E104" i="1"/>
  <c r="D104" i="1"/>
  <c r="C104" i="1"/>
  <c r="B104" i="1"/>
  <c r="I103" i="1"/>
  <c r="H103" i="1"/>
  <c r="G103" i="1"/>
  <c r="F103" i="1"/>
  <c r="E103" i="1"/>
  <c r="D103" i="1"/>
  <c r="C103" i="1"/>
  <c r="B103" i="1"/>
  <c r="I102" i="1"/>
  <c r="H102" i="1"/>
  <c r="G102" i="1"/>
  <c r="F102" i="1"/>
  <c r="E102" i="1"/>
  <c r="D102" i="1"/>
  <c r="C102" i="1"/>
  <c r="B102" i="1"/>
  <c r="I101" i="1"/>
  <c r="H101" i="1"/>
  <c r="G101" i="1"/>
  <c r="F101" i="1"/>
  <c r="E101" i="1"/>
  <c r="D101" i="1"/>
  <c r="C101" i="1"/>
  <c r="B101" i="1"/>
  <c r="I100" i="1"/>
  <c r="H100" i="1"/>
  <c r="G100" i="1"/>
  <c r="F100" i="1"/>
  <c r="E100" i="1"/>
  <c r="D100" i="1"/>
  <c r="C100" i="1"/>
  <c r="B100" i="1"/>
  <c r="I99" i="1"/>
  <c r="H99" i="1"/>
  <c r="G99" i="1"/>
  <c r="F99" i="1"/>
  <c r="E99" i="1"/>
  <c r="D99" i="1"/>
  <c r="C99" i="1"/>
  <c r="B99" i="1"/>
  <c r="I98" i="1"/>
  <c r="H98" i="1"/>
  <c r="G98" i="1"/>
  <c r="F98" i="1"/>
  <c r="E98" i="1"/>
  <c r="D98" i="1"/>
  <c r="C98" i="1"/>
  <c r="B98" i="1"/>
  <c r="I97" i="1"/>
  <c r="H97" i="1"/>
  <c r="G97" i="1"/>
  <c r="F97" i="1"/>
  <c r="E97" i="1"/>
  <c r="D97" i="1"/>
  <c r="C97" i="1"/>
  <c r="B97" i="1"/>
  <c r="I96" i="1"/>
  <c r="H96" i="1"/>
  <c r="G96" i="1"/>
  <c r="F96" i="1"/>
  <c r="E96" i="1"/>
  <c r="D96" i="1"/>
  <c r="C96" i="1"/>
  <c r="B96" i="1"/>
  <c r="I95" i="1"/>
  <c r="H95" i="1"/>
  <c r="G95" i="1"/>
  <c r="F95" i="1"/>
  <c r="E95" i="1"/>
  <c r="D95" i="1"/>
  <c r="C95" i="1"/>
  <c r="B95" i="1"/>
  <c r="I94" i="1"/>
  <c r="H94" i="1"/>
  <c r="G94" i="1"/>
  <c r="F94" i="1"/>
  <c r="E94" i="1"/>
  <c r="D94" i="1"/>
  <c r="C94" i="1"/>
  <c r="B94" i="1"/>
  <c r="I93" i="1"/>
  <c r="H93" i="1"/>
  <c r="G93" i="1"/>
  <c r="F93" i="1"/>
  <c r="E93" i="1"/>
  <c r="D93" i="1"/>
  <c r="C93" i="1"/>
  <c r="B93" i="1"/>
  <c r="I92" i="1"/>
  <c r="H92" i="1"/>
  <c r="G92" i="1"/>
  <c r="F92" i="1"/>
  <c r="E92" i="1"/>
  <c r="D92" i="1"/>
  <c r="C92" i="1"/>
  <c r="B92" i="1"/>
  <c r="I91" i="1"/>
  <c r="H91" i="1"/>
  <c r="G91" i="1"/>
  <c r="F91" i="1"/>
  <c r="E91" i="1"/>
  <c r="D91" i="1"/>
  <c r="C91" i="1"/>
  <c r="B91" i="1"/>
  <c r="I90" i="1"/>
  <c r="H90" i="1"/>
  <c r="G90" i="1"/>
  <c r="F90" i="1"/>
  <c r="E90" i="1"/>
  <c r="D90" i="1"/>
  <c r="C90" i="1"/>
  <c r="B90" i="1"/>
  <c r="I89" i="1"/>
  <c r="H89" i="1"/>
  <c r="G89" i="1"/>
  <c r="F89" i="1"/>
  <c r="E89" i="1"/>
  <c r="D89" i="1"/>
  <c r="C89" i="1"/>
  <c r="B89" i="1"/>
  <c r="I88" i="1"/>
  <c r="H88" i="1"/>
  <c r="G88" i="1"/>
  <c r="F88" i="1"/>
  <c r="E88" i="1"/>
  <c r="D88" i="1"/>
  <c r="C88" i="1"/>
  <c r="B88" i="1"/>
  <c r="I87" i="1"/>
  <c r="H87" i="1"/>
  <c r="G87" i="1"/>
  <c r="F87" i="1"/>
  <c r="E87" i="1"/>
  <c r="D87" i="1"/>
  <c r="C87" i="1"/>
  <c r="B87" i="1"/>
  <c r="I86" i="1"/>
  <c r="H86" i="1"/>
  <c r="G86" i="1"/>
  <c r="F86" i="1"/>
  <c r="E86" i="1"/>
  <c r="D86" i="1"/>
  <c r="C86" i="1"/>
  <c r="B86" i="1"/>
  <c r="I85" i="1"/>
  <c r="H85" i="1"/>
  <c r="G85" i="1"/>
  <c r="F85" i="1"/>
  <c r="E85" i="1"/>
  <c r="D85" i="1"/>
  <c r="C85" i="1"/>
  <c r="B85" i="1"/>
  <c r="F76" i="1"/>
  <c r="B76" i="1"/>
  <c r="F75" i="1"/>
  <c r="B75" i="1"/>
  <c r="F74" i="1"/>
  <c r="B74" i="1"/>
  <c r="F73" i="1"/>
  <c r="B73" i="1"/>
  <c r="F72" i="1"/>
  <c r="B72" i="1"/>
  <c r="F71" i="1"/>
  <c r="B71" i="1"/>
  <c r="F70" i="1"/>
  <c r="B70" i="1"/>
  <c r="F69" i="1"/>
  <c r="B69" i="1"/>
  <c r="F68" i="1"/>
  <c r="B68" i="1"/>
  <c r="F67" i="1"/>
  <c r="B67" i="1"/>
  <c r="F57" i="1"/>
  <c r="B57" i="1"/>
  <c r="F56" i="1"/>
  <c r="B56" i="1"/>
  <c r="F55" i="1"/>
  <c r="B55" i="1"/>
  <c r="F54" i="1"/>
  <c r="B54" i="1"/>
  <c r="F53" i="1"/>
  <c r="B53" i="1"/>
  <c r="F52" i="1"/>
  <c r="B52" i="1"/>
  <c r="F51" i="1"/>
  <c r="B51" i="1"/>
  <c r="F50" i="1"/>
  <c r="B50" i="1"/>
  <c r="F49" i="1"/>
  <c r="B49" i="1"/>
  <c r="F48" i="1"/>
  <c r="B48" i="1"/>
  <c r="I37" i="1"/>
  <c r="H37" i="1"/>
  <c r="G37" i="1"/>
  <c r="F37" i="1"/>
  <c r="E37" i="1"/>
  <c r="D37" i="1"/>
  <c r="C37" i="1"/>
  <c r="B37" i="1"/>
  <c r="I36" i="1"/>
  <c r="H36" i="1"/>
  <c r="G36" i="1"/>
  <c r="F36" i="1"/>
  <c r="E36" i="1"/>
  <c r="D36" i="1"/>
  <c r="C36" i="1"/>
  <c r="B36" i="1"/>
  <c r="I35" i="1"/>
  <c r="H35" i="1"/>
  <c r="G35" i="1"/>
  <c r="F35" i="1"/>
  <c r="E35" i="1"/>
  <c r="D35" i="1"/>
  <c r="C35" i="1"/>
  <c r="B35" i="1"/>
  <c r="I34" i="1"/>
  <c r="H34" i="1"/>
  <c r="G34" i="1"/>
  <c r="F34" i="1"/>
  <c r="E34" i="1"/>
  <c r="D34" i="1"/>
  <c r="C34" i="1"/>
  <c r="B34" i="1"/>
  <c r="I33" i="1"/>
  <c r="H33" i="1"/>
  <c r="G33" i="1"/>
  <c r="F33" i="1"/>
  <c r="E33" i="1"/>
  <c r="D33" i="1"/>
  <c r="C33" i="1"/>
  <c r="B33" i="1"/>
  <c r="I32" i="1"/>
  <c r="H32" i="1"/>
  <c r="G32" i="1"/>
  <c r="F32" i="1"/>
  <c r="E32" i="1"/>
  <c r="D32" i="1"/>
  <c r="C32" i="1"/>
  <c r="B32" i="1"/>
  <c r="I31" i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D29" i="1"/>
  <c r="C29" i="1"/>
  <c r="B29" i="1"/>
  <c r="I28" i="1"/>
  <c r="H28" i="1"/>
  <c r="G28" i="1"/>
  <c r="F28" i="1"/>
  <c r="E28" i="1"/>
  <c r="D28" i="1"/>
  <c r="C28" i="1"/>
  <c r="B28" i="1"/>
  <c r="I27" i="1"/>
  <c r="H27" i="1"/>
  <c r="G27" i="1"/>
  <c r="F27" i="1"/>
  <c r="E27" i="1"/>
  <c r="D27" i="1"/>
  <c r="C27" i="1"/>
  <c r="B27" i="1"/>
  <c r="I26" i="1"/>
  <c r="H26" i="1"/>
  <c r="G26" i="1"/>
  <c r="F26" i="1"/>
  <c r="E26" i="1"/>
  <c r="D26" i="1"/>
  <c r="C26" i="1"/>
  <c r="B26" i="1"/>
  <c r="I25" i="1"/>
  <c r="H25" i="1"/>
  <c r="G25" i="1"/>
  <c r="F25" i="1"/>
  <c r="E25" i="1"/>
  <c r="D25" i="1"/>
  <c r="C25" i="1"/>
  <c r="B25" i="1"/>
  <c r="I24" i="1"/>
  <c r="H24" i="1"/>
  <c r="G24" i="1"/>
  <c r="F24" i="1"/>
  <c r="E24" i="1"/>
  <c r="D24" i="1"/>
  <c r="C24" i="1"/>
  <c r="B24" i="1"/>
  <c r="I23" i="1"/>
  <c r="H23" i="1"/>
  <c r="G23" i="1"/>
  <c r="F23" i="1"/>
  <c r="E23" i="1"/>
  <c r="D23" i="1"/>
  <c r="C23" i="1"/>
  <c r="B23" i="1"/>
  <c r="B20" i="1"/>
  <c r="B19" i="1"/>
  <c r="B12" i="1"/>
  <c r="E7" i="1"/>
  <c r="D7" i="1"/>
  <c r="C7" i="1"/>
  <c r="A7" i="1"/>
  <c r="E6" i="1"/>
  <c r="E5" i="1"/>
  <c r="D5" i="1"/>
  <c r="A268" i="1" l="1"/>
  <c r="A231" i="1"/>
  <c r="B5" i="1"/>
  <c r="C5" i="1" l="1"/>
  <c r="B47" i="1"/>
  <c r="B66" i="1"/>
  <c r="F66" i="1"/>
  <c r="F47" i="1"/>
  <c r="C145" i="1"/>
  <c r="C6" i="1"/>
  <c r="B6" i="1"/>
  <c r="D6" i="1" l="1"/>
</calcChain>
</file>

<file path=xl/sharedStrings.xml><?xml version="1.0" encoding="utf-8"?>
<sst xmlns="http://schemas.openxmlformats.org/spreadsheetml/2006/main" count="315" uniqueCount="120">
  <si>
    <t>Credit Quality</t>
  </si>
  <si>
    <t>Source: Standard &amp; Poor’s.</t>
  </si>
  <si>
    <t>Economic Indicators</t>
  </si>
  <si>
    <t>Total employment (000s)</t>
  </si>
  <si>
    <t>Population (000s)</t>
  </si>
  <si>
    <t>Retail sales ($ millions)</t>
  </si>
  <si>
    <t>Unemployment rate (per cent)</t>
  </si>
  <si>
    <t>Sources: The Conference Board of Canada; Statistics Canada.</t>
  </si>
  <si>
    <t>Chart 1</t>
  </si>
  <si>
    <t>Employment in Perspective</t>
  </si>
  <si>
    <t>Canada</t>
  </si>
  <si>
    <t>Chart 2</t>
  </si>
  <si>
    <t>Total</t>
  </si>
  <si>
    <t>Industrial</t>
  </si>
  <si>
    <t>Office</t>
  </si>
  <si>
    <t>Wholesale and retail trade</t>
  </si>
  <si>
    <t>Transportation and warehousing</t>
  </si>
  <si>
    <t>Dashboard Page</t>
  </si>
  <si>
    <t>Real GDP Growth and Ranking</t>
  </si>
  <si>
    <t>Relative Cost of Shelter</t>
  </si>
  <si>
    <t>Total housing starts</t>
  </si>
  <si>
    <t>CPI (2002 = 1.0)</t>
  </si>
  <si>
    <t>Sources: Statistics Canada; CMHC Housing Time Series Database; The Conference Board of Canada.</t>
  </si>
  <si>
    <t>Employment Outlook</t>
  </si>
  <si>
    <t>Non-Commercial Services</t>
  </si>
  <si>
    <t>GDP Outlook</t>
  </si>
  <si>
    <t>Source: The Conference Board of Canada.</t>
  </si>
  <si>
    <t>Table 1</t>
  </si>
  <si>
    <t>Sectoral Employment</t>
  </si>
  <si>
    <t>(000s)</t>
  </si>
  <si>
    <t>Manufacturing</t>
  </si>
  <si>
    <t>Table 2</t>
  </si>
  <si>
    <t>Class*</t>
  </si>
  <si>
    <t>Industry</t>
  </si>
  <si>
    <t>*North American Industrial Classification System</t>
  </si>
  <si>
    <t>Source: Statistics Canada.</t>
  </si>
  <si>
    <t>Chart 3</t>
  </si>
  <si>
    <t>Employment Market Variability</t>
  </si>
  <si>
    <t>Fluctuations</t>
  </si>
  <si>
    <t>Link to Canada</t>
  </si>
  <si>
    <t>No link to Canada</t>
  </si>
  <si>
    <t>Compared to Canada</t>
  </si>
  <si>
    <t>Table 3</t>
  </si>
  <si>
    <t>Construction, Commercial Real Estate, and Income Overview</t>
  </si>
  <si>
    <t>Building permits ($ 000s)</t>
  </si>
  <si>
    <t>Office sector*</t>
  </si>
  <si>
    <t>No. of square feet (000s)</t>
  </si>
  <si>
    <t>Vacancy rate (%)</t>
  </si>
  <si>
    <t>Employment (000s)</t>
  </si>
  <si>
    <t>Residential</t>
  </si>
  <si>
    <t>Non-residential</t>
  </si>
  <si>
    <t>Commercial</t>
  </si>
  <si>
    <t>Consumer</t>
  </si>
  <si>
    <t>Business</t>
  </si>
  <si>
    <t>Bankruptcies</t>
  </si>
  <si>
    <t>Percentage change</t>
  </si>
  <si>
    <t>*Information and cultural services; finance, insurance, and real estate; business services; and public administration.</t>
  </si>
  <si>
    <t>Sources: The Conference Board of Canada; Statistics Canada; Industry Canada; CBRE.</t>
  </si>
  <si>
    <t>Table 4</t>
  </si>
  <si>
    <t>Real Estate</t>
  </si>
  <si>
    <t>Public admin.</t>
  </si>
  <si>
    <t>Fin., ins., &amp; real est.</t>
  </si>
  <si>
    <t>Information &amp; cultural</t>
  </si>
  <si>
    <t>Trans. &amp; ware.</t>
  </si>
  <si>
    <t>Wholesale &amp; retail</t>
  </si>
  <si>
    <t>Total employment</t>
  </si>
  <si>
    <t>Primary and utilities</t>
  </si>
  <si>
    <t>Information and cultural industries</t>
  </si>
  <si>
    <t>Employees (000s)</t>
  </si>
  <si>
    <t>Public admin. and non-comm.</t>
  </si>
  <si>
    <t>Chart 4</t>
  </si>
  <si>
    <t>($ 000s)</t>
  </si>
  <si>
    <t>Sources: CBRE; CMHC Housing Time Series Database.</t>
  </si>
  <si>
    <t>Sources: Statistics Canada; The Conference Board of Canada.</t>
  </si>
  <si>
    <t>Chart 5</t>
  </si>
  <si>
    <t>Chart 6</t>
  </si>
  <si>
    <t>Sources of Migration</t>
  </si>
  <si>
    <t>International</t>
  </si>
  <si>
    <t>Interprovincial</t>
  </si>
  <si>
    <t>Intercity</t>
  </si>
  <si>
    <t>Chart 7</t>
  </si>
  <si>
    <t>Housing Starts</t>
  </si>
  <si>
    <t>Table 5</t>
  </si>
  <si>
    <t>(share of total employment)</t>
  </si>
  <si>
    <t>Sector</t>
  </si>
  <si>
    <t xml:space="preserve">Industrial </t>
  </si>
  <si>
    <t>Transport and Warehousing</t>
  </si>
  <si>
    <t>Wholesale and Retail Trade</t>
  </si>
  <si>
    <t>Chart 8</t>
  </si>
  <si>
    <t>Sources: The Conference Board of Canada; CMHC Housing Time Series Database.</t>
  </si>
  <si>
    <t>Winnipeg</t>
  </si>
  <si>
    <t>Manitoba</t>
  </si>
  <si>
    <t>Household income per capita ($)</t>
  </si>
  <si>
    <t>Constuction</t>
  </si>
  <si>
    <t>Finance, insurance, real estate, business,</t>
  </si>
  <si>
    <t>building, and other support services</t>
  </si>
  <si>
    <t>Professional, scientific and technical services</t>
  </si>
  <si>
    <t>Educational services</t>
  </si>
  <si>
    <t>Health care and social assistance</t>
  </si>
  <si>
    <t>Arts, entertainment and recreation</t>
  </si>
  <si>
    <t>Accommodation and food services</t>
  </si>
  <si>
    <t>Other services (except public administration)</t>
  </si>
  <si>
    <t>Public administration</t>
  </si>
  <si>
    <t>*arts, entertainment, and recreation; accommodation and food services; and other services (except</t>
  </si>
  <si>
    <t>public administration)</t>
  </si>
  <si>
    <t>*Other Services</t>
  </si>
  <si>
    <t>(per cent)</t>
  </si>
  <si>
    <t xml:space="preserve">Shaded area represents forecast data. </t>
  </si>
  <si>
    <t>(versus national average)</t>
  </si>
  <si>
    <t>Non-com. Services</t>
  </si>
  <si>
    <t>Prof., scientific, &amp; tech. services</t>
  </si>
  <si>
    <t>Other services*</t>
  </si>
  <si>
    <t>2013</t>
  </si>
  <si>
    <t>2014</t>
  </si>
  <si>
    <t>2015</t>
  </si>
  <si>
    <t>2016</t>
  </si>
  <si>
    <t>2017</t>
  </si>
  <si>
    <t>2018</t>
  </si>
  <si>
    <t>2019</t>
  </si>
  <si>
    <t>Real GDP at basic prices (2017 $ millions)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</si>
</sst>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0.000"/>
    <numFmt numFmtId="165" formatCode="0.0"/>
    <numFmt numFmtId="166" formatCode="#,##0.0"/>
    <numFmt numFmtId="167" formatCode="0.0%"/>
    <numFmt numFmtId="168" formatCode="&quot;$&quot;#,##0.00"/>
    <numFmt numFmtId="169" formatCode="yy"/>
    <numFmt numFmtId="170" formatCode="_(* #,##0_);_(* \(#,##0\);_(* &quot;-&quot;??_);_(@_)"/>
    <numFmt numFmtId="171" formatCode="_(* #,##0.0_);_(* \(#,##0.0\);_(* &quot;-&quot;??_);_(@_)"/>
    <numFmt numFmtId="172" formatCode="_(* #,##0.000_);_(* \(#,##0.00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165" fontId="0" fillId="0" borderId="0" xfId="0" applyNumberFormat="1"/>
    <xf numFmtId="165" fontId="2" fillId="0" borderId="0" xfId="0" applyNumberFormat="1" applyFont="1"/>
    <xf numFmtId="3" fontId="0" fillId="0" borderId="0" xfId="0" applyNumberFormat="1"/>
    <xf numFmtId="165" fontId="4" fillId="0" borderId="0" xfId="0" applyNumberFormat="1" applyFont="1"/>
    <xf numFmtId="165" fontId="3" fillId="0" borderId="0" xfId="0" applyNumberFormat="1" applyFont="1"/>
    <xf numFmtId="0" fontId="5" fillId="2" borderId="0" xfId="0" applyFont="1" applyFill="1"/>
    <xf numFmtId="0" fontId="1" fillId="2" borderId="0" xfId="0" applyFont="1" applyFill="1"/>
    <xf numFmtId="1" fontId="0" fillId="0" borderId="0" xfId="0" applyNumberFormat="1"/>
    <xf numFmtId="2" fontId="0" fillId="0" borderId="0" xfId="0" applyNumberFormat="1"/>
    <xf numFmtId="166" fontId="6" fillId="0" borderId="0" xfId="0" applyNumberFormat="1" applyFont="1"/>
    <xf numFmtId="165" fontId="6" fillId="0" borderId="0" xfId="0" applyNumberFormat="1" applyFont="1"/>
    <xf numFmtId="49" fontId="0" fillId="0" borderId="0" xfId="0" applyNumberFormat="1" applyAlignment="1">
      <alignment horizontal="left" vertical="top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right"/>
    </xf>
    <xf numFmtId="165" fontId="0" fillId="3" borderId="0" xfId="0" applyNumberFormat="1" applyFill="1"/>
    <xf numFmtId="166" fontId="6" fillId="3" borderId="0" xfId="0" applyNumberFormat="1" applyFont="1" applyFill="1"/>
    <xf numFmtId="165" fontId="6" fillId="3" borderId="0" xfId="0" applyNumberFormat="1" applyFont="1" applyFill="1"/>
    <xf numFmtId="0" fontId="0" fillId="0" borderId="0" xfId="0" applyAlignment="1">
      <alignment horizontal="left" indent="3"/>
    </xf>
    <xf numFmtId="0" fontId="1" fillId="0" borderId="0" xfId="0" applyFont="1" applyAlignment="1">
      <alignment horizontal="right" indent="5"/>
    </xf>
    <xf numFmtId="0" fontId="1" fillId="0" borderId="0" xfId="0" applyFont="1" applyAlignment="1">
      <alignment horizontal="right"/>
    </xf>
    <xf numFmtId="0" fontId="0" fillId="0" borderId="0" xfId="0" applyAlignment="1">
      <alignment horizontal="left" indent="6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5" fontId="6" fillId="0" borderId="0" xfId="0" applyNumberFormat="1" applyFont="1" applyAlignment="1">
      <alignment horizontal="right"/>
    </xf>
    <xf numFmtId="167" fontId="0" fillId="0" borderId="0" xfId="0" applyNumberFormat="1"/>
    <xf numFmtId="168" fontId="0" fillId="0" borderId="0" xfId="0" applyNumberFormat="1"/>
    <xf numFmtId="0" fontId="1" fillId="0" borderId="0" xfId="0" quotePrefix="1" applyFont="1"/>
    <xf numFmtId="166" fontId="0" fillId="0" borderId="0" xfId="0" applyNumberFormat="1" applyAlignment="1">
      <alignment horizontal="right"/>
    </xf>
    <xf numFmtId="166" fontId="0" fillId="0" borderId="0" xfId="0" applyNumberFormat="1"/>
    <xf numFmtId="2" fontId="1" fillId="0" borderId="0" xfId="0" applyNumberFormat="1" applyFont="1"/>
    <xf numFmtId="169" fontId="0" fillId="0" borderId="0" xfId="0" applyNumberFormat="1"/>
    <xf numFmtId="1" fontId="7" fillId="0" borderId="0" xfId="0" applyNumberFormat="1" applyFont="1"/>
    <xf numFmtId="165" fontId="8" fillId="0" borderId="0" xfId="0" applyNumberFormat="1" applyFont="1"/>
    <xf numFmtId="165" fontId="7" fillId="0" borderId="0" xfId="0" applyNumberFormat="1" applyFont="1"/>
    <xf numFmtId="164" fontId="7" fillId="0" borderId="0" xfId="0" applyNumberFormat="1" applyFont="1"/>
    <xf numFmtId="0" fontId="0" fillId="0" borderId="0" xfId="0" applyAlignment="1">
      <alignment horizontal="left" indent="1"/>
    </xf>
    <xf numFmtId="165" fontId="1" fillId="0" borderId="0" xfId="0" applyNumberFormat="1" applyFont="1"/>
    <xf numFmtId="165" fontId="2" fillId="0" borderId="0" xfId="0" applyNumberFormat="1" applyFont="1" applyAlignment="1">
      <alignment horizontal="right"/>
    </xf>
    <xf numFmtId="3" fontId="0" fillId="3" borderId="0" xfId="0" applyNumberFormat="1" applyFill="1"/>
    <xf numFmtId="165" fontId="8" fillId="3" borderId="0" xfId="0" applyNumberFormat="1" applyFont="1" applyFill="1"/>
    <xf numFmtId="164" fontId="0" fillId="0" borderId="0" xfId="0" applyNumberFormat="1"/>
    <xf numFmtId="164" fontId="0" fillId="3" borderId="0" xfId="0" applyNumberFormat="1" applyFill="1"/>
    <xf numFmtId="167" fontId="0" fillId="0" borderId="0" xfId="1" applyNumberFormat="1" applyFont="1"/>
    <xf numFmtId="170" fontId="0" fillId="0" borderId="0" xfId="2" applyNumberFormat="1" applyFont="1"/>
    <xf numFmtId="171" fontId="0" fillId="0" borderId="0" xfId="2" applyNumberFormat="1" applyFont="1"/>
    <xf numFmtId="172" fontId="0" fillId="0" borderId="0" xfId="2" applyNumberFormat="1" applyFont="1"/>
    <xf numFmtId="165" fontId="0" fillId="0" borderId="0" xfId="1" applyNumberFormat="1" applyFont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8.xml"/><Relationship Id="rId39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3.xml"/><Relationship Id="rId34" Type="http://schemas.openxmlformats.org/officeDocument/2006/relationships/externalLink" Target="externalLinks/externalLink16.xml"/><Relationship Id="rId42" Type="http://schemas.openxmlformats.org/officeDocument/2006/relationships/externalLink" Target="externalLinks/externalLink24.xml"/><Relationship Id="rId47" Type="http://schemas.openxmlformats.org/officeDocument/2006/relationships/styles" Target="styles.xml"/><Relationship Id="rId50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11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externalLink" Target="externalLinks/externalLink14.xml"/><Relationship Id="rId37" Type="http://schemas.openxmlformats.org/officeDocument/2006/relationships/externalLink" Target="externalLinks/externalLink19.xml"/><Relationship Id="rId40" Type="http://schemas.openxmlformats.org/officeDocument/2006/relationships/externalLink" Target="externalLinks/externalLink22.xml"/><Relationship Id="rId45" Type="http://schemas.openxmlformats.org/officeDocument/2006/relationships/externalLink" Target="externalLinks/externalLink2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36" Type="http://schemas.openxmlformats.org/officeDocument/2006/relationships/externalLink" Target="externalLinks/externalLink18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externalLink" Target="externalLinks/externalLink13.xml"/><Relationship Id="rId44" Type="http://schemas.openxmlformats.org/officeDocument/2006/relationships/externalLink" Target="externalLinks/externalLink2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externalLink" Target="externalLinks/externalLink12.xml"/><Relationship Id="rId35" Type="http://schemas.openxmlformats.org/officeDocument/2006/relationships/externalLink" Target="externalLinks/externalLink17.xml"/><Relationship Id="rId43" Type="http://schemas.openxmlformats.org/officeDocument/2006/relationships/externalLink" Target="externalLinks/externalLink25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externalLink" Target="externalLinks/externalLink15.xml"/><Relationship Id="rId38" Type="http://schemas.openxmlformats.org/officeDocument/2006/relationships/externalLink" Target="externalLinks/externalLink20.xml"/><Relationship Id="rId46" Type="http://schemas.openxmlformats.org/officeDocument/2006/relationships/theme" Target="theme/theme1.xml"/><Relationship Id="rId20" Type="http://schemas.openxmlformats.org/officeDocument/2006/relationships/externalLink" Target="externalLinks/externalLink2.xml"/><Relationship Id="rId41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oardShare-ECON-Division/Metro_Outlook/Tab1/TAB1_CA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BoardShare-ECON-Division/Metro_Outlook/All%20Cities/dominant%20industrie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BoardShare-ECON-Division/Metro_Outlook/Tab10/TAB10_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BoardShare-ECON-Division/Metro_Outlook/Tab16/TAB16_w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BoardShare-ECON-Division/Metro_Outlook/All%20Cities/office%20secto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BoardShare-ECON-Division/Metro_Outlook/Tab13/TAB13_w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BoardShare-ECON-Division\Metro_Outlook\All%20Cities\Bankruptcies.xls" TargetMode="External"/><Relationship Id="rId1" Type="http://schemas.openxmlformats.org/officeDocument/2006/relationships/externalLinkPath" Target="/BoardShare-ECON-Division/Metro_Outlook/All%20Cities/Bankruptcies.xls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BoardShare-ECON-Division\Metro_Outlook\All%20Cities\CBRE%20Real%20Estate.xlsx" TargetMode="External"/><Relationship Id="rId1" Type="http://schemas.openxmlformats.org/officeDocument/2006/relationships/externalLinkPath" Target="/BoardShare-ECON-Division/Metro_Outlook/All%20Cities/CBRE%20Real%20Estate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BoardShare-ECON-Division/Metro_Outlook/Tab8/TAB8_w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BoardShare-ECON-Division/Metro_Outlook/Tab8/TAB8_m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BoardShare-ECON-Division/Metro_Outlook/Tab8/TAB8_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oardShare-ECON-Division/Metro_Outlook/tab1/tab1_w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BoardShare-ECON-Division/Metro_Outlook/Tab9/TAB9_w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BoardShare-ECON-Division/Metro_Outlook/Tab5/TAB5_w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BoardShare-ECON-Division/Metro_Outlook/Tab6/TAB6_w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BoardShare-ECON-Division/Metro_Outlook/Tab7/TAB7_m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BoardShare-ECON-Division/Metro_Outlook/Tab7/TAB7_w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BoardShare-ECON-Division/Metro_Outlook/Tab7/TAB7_m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BoardShare-ECON-Division/Metro_Outlook/Tab7/TAB7_k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BoardShare-ECON-Division/Metro_Outlook/tab2/tab2_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oardShare-ECON-Division/Metro_Outlook/ranking/DATA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BoardShare-ECON-Division\Metro_Outlook\ranking\ranking.xls" TargetMode="External"/><Relationship Id="rId1" Type="http://schemas.openxmlformats.org/officeDocument/2006/relationships/externalLinkPath" Target="/BoardShare-ECON-Division/Metro_Outlook/ranking/rankin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BoardShare-ECON-Division/Metro_Outlook/All%20Cities/Credit%20Quality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BoardShare-ECON-Division\Metro_Outlook\All%20Cities\relative%20cost%20of%20shelter.xls" TargetMode="External"/><Relationship Id="rId1" Type="http://schemas.openxmlformats.org/officeDocument/2006/relationships/externalLinkPath" Target="/BoardShare-ECON-Division/Metro_Outlook/All%20Cities/relative%20cost%20of%20shelte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oardShare-ECON-Division/Metro_Outlook/Tab3/TAB3_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BoardShare-ECON-Division/Metro_Outlook/Tab4/TAB4_w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BoardShare-ECON-Division/Metro_Outlook/tab14/tab14_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_CAN"/>
    </sheetNames>
    <sheetDataSet>
      <sheetData sheetId="0">
        <row r="1">
          <cell r="C1" t="str">
            <v>2019</v>
          </cell>
          <cell r="I1" t="str">
            <v>2025</v>
          </cell>
          <cell r="L1" t="str">
            <v>2028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minant"/>
      <sheetName val="POWERBI"/>
      <sheetName val="README"/>
    </sheetNames>
    <sheetDataSet>
      <sheetData sheetId="0">
        <row r="1">
          <cell r="A1" t="str">
            <v>Dominant Industries, 2023</v>
          </cell>
        </row>
        <row r="328">
          <cell r="A328" t="str">
            <v>4411 - 4543</v>
          </cell>
          <cell r="B328" t="str">
            <v>Retail Trade</v>
          </cell>
          <cell r="C328">
            <v>47.375</v>
          </cell>
        </row>
        <row r="329">
          <cell r="A329" t="str">
            <v>2311 - 2329</v>
          </cell>
          <cell r="B329" t="str">
            <v>Construction</v>
          </cell>
          <cell r="C329">
            <v>30.55</v>
          </cell>
        </row>
        <row r="330">
          <cell r="A330" t="str">
            <v>4811 - 4922</v>
          </cell>
          <cell r="B330" t="str">
            <v>Transportation</v>
          </cell>
          <cell r="C330">
            <v>28.925000000000001</v>
          </cell>
        </row>
        <row r="331">
          <cell r="A331">
            <v>6220</v>
          </cell>
          <cell r="B331" t="str">
            <v>Hospitals</v>
          </cell>
          <cell r="C331">
            <v>28.450000000000003</v>
          </cell>
        </row>
        <row r="332">
          <cell r="A332">
            <v>6111</v>
          </cell>
          <cell r="B332" t="str">
            <v>Primary and Secondary</v>
          </cell>
          <cell r="C332">
            <v>26.875</v>
          </cell>
        </row>
        <row r="333">
          <cell r="A333" t="str">
            <v>7221 - 7224</v>
          </cell>
          <cell r="B333" t="str">
            <v>Food Services and Drinking Places</v>
          </cell>
          <cell r="C333">
            <v>24.299999999999997</v>
          </cell>
        </row>
        <row r="334">
          <cell r="A334" t="str">
            <v>6112 - 6117</v>
          </cell>
          <cell r="B334" t="str">
            <v>Other Educational Services</v>
          </cell>
          <cell r="C334">
            <v>16.55</v>
          </cell>
        </row>
        <row r="335">
          <cell r="A335" t="str">
            <v>6211 - 6219</v>
          </cell>
          <cell r="B335" t="str">
            <v>Ambulatory Health Care Services</v>
          </cell>
          <cell r="C335">
            <v>15.824999999999999</v>
          </cell>
        </row>
        <row r="336">
          <cell r="A336" t="str">
            <v>6241 - 6244</v>
          </cell>
          <cell r="B336" t="str">
            <v>Social Assistance</v>
          </cell>
          <cell r="C336">
            <v>15.225</v>
          </cell>
        </row>
        <row r="337">
          <cell r="A337" t="str">
            <v>4111 - 4191</v>
          </cell>
          <cell r="B337" t="str">
            <v>Wholesale Trade</v>
          </cell>
          <cell r="C337">
            <v>14.75</v>
          </cell>
        </row>
      </sheetData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0_w"/>
    </sheetNames>
    <sheetDataSet>
      <sheetData sheetId="0">
        <row r="2">
          <cell r="B2">
            <v>1.0749220670618398</v>
          </cell>
          <cell r="C2">
            <v>0.61457671888625143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6_w"/>
    </sheetNames>
    <sheetDataSet>
      <sheetData sheetId="0">
        <row r="1">
          <cell r="B1" t="str">
            <v>2015</v>
          </cell>
          <cell r="C1" t="str">
            <v>2016</v>
          </cell>
          <cell r="D1" t="str">
            <v>2017</v>
          </cell>
          <cell r="E1" t="str">
            <v>2018</v>
          </cell>
          <cell r="F1" t="str">
            <v>2019</v>
          </cell>
          <cell r="G1" t="str">
            <v>2020</v>
          </cell>
          <cell r="H1" t="str">
            <v>2021</v>
          </cell>
          <cell r="I1" t="str">
            <v>2022</v>
          </cell>
          <cell r="J1" t="str">
            <v>2023</v>
          </cell>
        </row>
        <row r="2">
          <cell r="B2">
            <v>1595990</v>
          </cell>
          <cell r="C2">
            <v>2001393</v>
          </cell>
          <cell r="D2">
            <v>2234900</v>
          </cell>
          <cell r="E2">
            <v>2050930</v>
          </cell>
          <cell r="F2">
            <v>2501102</v>
          </cell>
          <cell r="G2">
            <v>2064322</v>
          </cell>
          <cell r="H2">
            <v>2724235</v>
          </cell>
          <cell r="I2">
            <v>2637660</v>
          </cell>
          <cell r="J2">
            <v>2601081</v>
          </cell>
        </row>
        <row r="3">
          <cell r="B3">
            <v>973980</v>
          </cell>
          <cell r="C3">
            <v>997359</v>
          </cell>
          <cell r="D3">
            <v>1312950</v>
          </cell>
          <cell r="E3">
            <v>1220846</v>
          </cell>
          <cell r="F3">
            <v>1286501</v>
          </cell>
          <cell r="G3">
            <v>1267845</v>
          </cell>
          <cell r="H3">
            <v>1855944</v>
          </cell>
          <cell r="I3">
            <v>1606963</v>
          </cell>
          <cell r="J3">
            <v>1826755</v>
          </cell>
        </row>
        <row r="4">
          <cell r="B4">
            <v>622010</v>
          </cell>
          <cell r="C4">
            <v>1004034</v>
          </cell>
          <cell r="D4">
            <v>921950</v>
          </cell>
          <cell r="E4">
            <v>830084</v>
          </cell>
          <cell r="F4">
            <v>1214601</v>
          </cell>
          <cell r="G4">
            <v>796477</v>
          </cell>
          <cell r="H4">
            <v>868291</v>
          </cell>
          <cell r="I4">
            <v>1030697</v>
          </cell>
          <cell r="J4">
            <v>774326</v>
          </cell>
        </row>
        <row r="5">
          <cell r="B5">
            <v>51145</v>
          </cell>
          <cell r="C5">
            <v>191741</v>
          </cell>
          <cell r="D5">
            <v>170607</v>
          </cell>
          <cell r="E5">
            <v>122041</v>
          </cell>
          <cell r="F5">
            <v>82751</v>
          </cell>
          <cell r="G5">
            <v>178315</v>
          </cell>
          <cell r="H5">
            <v>103496</v>
          </cell>
          <cell r="I5">
            <v>105312</v>
          </cell>
          <cell r="J5">
            <v>71705</v>
          </cell>
        </row>
        <row r="6">
          <cell r="B6">
            <v>390092</v>
          </cell>
          <cell r="C6">
            <v>588128</v>
          </cell>
          <cell r="D6">
            <v>597901</v>
          </cell>
          <cell r="E6">
            <v>610212</v>
          </cell>
          <cell r="F6">
            <v>828189</v>
          </cell>
          <cell r="G6">
            <v>457200</v>
          </cell>
          <cell r="H6">
            <v>495057</v>
          </cell>
          <cell r="I6">
            <v>759860</v>
          </cell>
          <cell r="J6">
            <v>456314</v>
          </cell>
        </row>
        <row r="7">
          <cell r="B7">
            <v>180773</v>
          </cell>
          <cell r="C7">
            <v>224165</v>
          </cell>
          <cell r="D7">
            <v>153442</v>
          </cell>
          <cell r="E7">
            <v>97831</v>
          </cell>
          <cell r="F7">
            <v>303661</v>
          </cell>
          <cell r="G7">
            <v>160962</v>
          </cell>
          <cell r="H7">
            <v>269738</v>
          </cell>
          <cell r="I7">
            <v>165530</v>
          </cell>
          <cell r="J7">
            <v>246306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sector"/>
      <sheetName val="POWERBI"/>
      <sheetName val="README"/>
      <sheetName val="historical data - cbre"/>
      <sheetName val="historical data"/>
    </sheetNames>
    <sheetDataSet>
      <sheetData sheetId="0">
        <row r="3">
          <cell r="C3">
            <v>5059.5379999999996</v>
          </cell>
        </row>
        <row r="28">
          <cell r="C28">
            <v>8632.0499999999993</v>
          </cell>
          <cell r="D28">
            <v>9439.5210000000006</v>
          </cell>
          <cell r="E28">
            <v>9439.5210000000006</v>
          </cell>
          <cell r="F28">
            <v>9820</v>
          </cell>
          <cell r="G28">
            <v>9820</v>
          </cell>
          <cell r="H28">
            <v>9820</v>
          </cell>
          <cell r="I28">
            <v>9820</v>
          </cell>
          <cell r="J28">
            <v>9820</v>
          </cell>
          <cell r="K28">
            <v>9820</v>
          </cell>
        </row>
        <row r="29">
          <cell r="C29">
            <v>0.94806666042175358</v>
          </cell>
          <cell r="D29">
            <v>9.3543364554190553</v>
          </cell>
          <cell r="E29">
            <v>0</v>
          </cell>
          <cell r="F29">
            <v>4.0307024053445106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C30">
            <v>11.2</v>
          </cell>
          <cell r="D30">
            <v>8.9</v>
          </cell>
          <cell r="E30">
            <v>8.8000000000000007</v>
          </cell>
          <cell r="F30">
            <v>11.7</v>
          </cell>
          <cell r="G30">
            <v>11.8</v>
          </cell>
          <cell r="H30">
            <v>11.6</v>
          </cell>
          <cell r="I30">
            <v>15.3</v>
          </cell>
          <cell r="J30">
            <v>16</v>
          </cell>
          <cell r="K30">
            <v>18.399999999999999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3_w"/>
    </sheetNames>
    <sheetDataSet>
      <sheetData sheetId="0">
        <row r="2">
          <cell r="B2">
            <v>91.966710562829192</v>
          </cell>
          <cell r="C2">
            <v>93.589013576335333</v>
          </cell>
          <cell r="D2">
            <v>97.45148709456052</v>
          </cell>
          <cell r="E2">
            <v>100.70305585671453</v>
          </cell>
          <cell r="F2">
            <v>105.22335861504639</v>
          </cell>
          <cell r="G2">
            <v>102.58945533583898</v>
          </cell>
          <cell r="H2">
            <v>104.66311321527775</v>
          </cell>
          <cell r="I2">
            <v>117.82003918264567</v>
          </cell>
          <cell r="J2">
            <v>119.23327539562756</v>
          </cell>
        </row>
        <row r="3">
          <cell r="B3">
            <v>3.4655944958992713</v>
          </cell>
          <cell r="C3">
            <v>1.7640111335697206</v>
          </cell>
          <cell r="D3">
            <v>4.1270586905745921</v>
          </cell>
          <cell r="E3">
            <v>3.3366025076650763</v>
          </cell>
          <cell r="F3">
            <v>4.4887443780887715</v>
          </cell>
          <cell r="G3">
            <v>-2.5031545408500055</v>
          </cell>
          <cell r="H3">
            <v>2.02131678411821</v>
          </cell>
          <cell r="I3">
            <v>12.57073821252186</v>
          </cell>
          <cell r="J3">
            <v>1.1994871354533032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storical Data_Old"/>
      <sheetName val="Historical Data"/>
      <sheetName val="bankruptcies"/>
      <sheetName val="POWERBI"/>
      <sheetName val="README"/>
    </sheetNames>
    <sheetDataSet>
      <sheetData sheetId="0"/>
      <sheetData sheetId="1"/>
      <sheetData sheetId="2">
        <row r="8">
          <cell r="B8">
            <v>1392</v>
          </cell>
        </row>
        <row r="100">
          <cell r="B100">
            <v>774</v>
          </cell>
          <cell r="C100">
            <v>913</v>
          </cell>
          <cell r="D100">
            <v>879</v>
          </cell>
          <cell r="E100">
            <v>908</v>
          </cell>
          <cell r="F100">
            <v>852</v>
          </cell>
          <cell r="G100">
            <v>465</v>
          </cell>
          <cell r="H100">
            <v>457</v>
          </cell>
          <cell r="I100">
            <v>462</v>
          </cell>
          <cell r="J100">
            <v>542</v>
          </cell>
        </row>
        <row r="101">
          <cell r="B101">
            <v>11</v>
          </cell>
          <cell r="C101">
            <v>12</v>
          </cell>
          <cell r="D101">
            <v>15</v>
          </cell>
          <cell r="E101">
            <v>17</v>
          </cell>
          <cell r="F101">
            <v>18</v>
          </cell>
          <cell r="G101">
            <v>16</v>
          </cell>
          <cell r="H101">
            <v>12</v>
          </cell>
          <cell r="I101">
            <v>9</v>
          </cell>
          <cell r="J101">
            <v>16</v>
          </cell>
        </row>
      </sheetData>
      <sheetData sheetId="3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al estate 2023Q4"/>
      <sheetName val="README"/>
      <sheetName val="POWERBI"/>
      <sheetName val="real estate"/>
      <sheetName val="real estate 2023Q3"/>
      <sheetName val="real estate 2023Q2"/>
      <sheetName val="real estate 2023Q1"/>
      <sheetName val="real estate 2022Q4"/>
      <sheetName val="real estate 2022Q2"/>
      <sheetName val="real estate 2021Q4 "/>
      <sheetName val="real estate_FR"/>
      <sheetName val="real estate 2021Q3"/>
      <sheetName val="real estate 2020q3"/>
      <sheetName val="real estate_2019q1"/>
      <sheetName val="real estate_2015q3"/>
      <sheetName val="real estate_2011q1"/>
      <sheetName val="real estate_2008q4"/>
      <sheetName val="real estate_2008q2"/>
      <sheetName val="real estate "/>
      <sheetName val="CBRE Real Estate"/>
      <sheetName val="real estate_2021q1"/>
      <sheetName val="real estate_2020q3"/>
    </sheetNames>
    <sheetDataSet>
      <sheetData sheetId="0"/>
      <sheetData sheetId="1"/>
      <sheetData sheetId="2"/>
      <sheetData sheetId="3">
        <row r="4">
          <cell r="A4" t="str">
            <v>Downtown Office Market (2024Q1)</v>
          </cell>
        </row>
        <row r="5">
          <cell r="A5" t="str">
            <v>Class A Vacancy Rate</v>
          </cell>
          <cell r="E5">
            <v>0.14599999999999999</v>
          </cell>
        </row>
        <row r="6">
          <cell r="A6" t="str">
            <v>Average Class A Net Rent ($/Sq. Ft.)</v>
          </cell>
          <cell r="E6">
            <v>18.95</v>
          </cell>
        </row>
        <row r="7">
          <cell r="A7" t="str">
            <v>Suburban Office Market (2024Q1)</v>
          </cell>
        </row>
        <row r="8">
          <cell r="A8" t="str">
            <v>Class A Vacancy Rate</v>
          </cell>
          <cell r="E8" t="str">
            <v>N/A</v>
          </cell>
        </row>
        <row r="9">
          <cell r="A9" t="str">
            <v>Average Class A Net Rent ($/Sq. Ft.)</v>
          </cell>
          <cell r="E9" t="str">
            <v>N/A</v>
          </cell>
        </row>
        <row r="10">
          <cell r="A10" t="str">
            <v>Industrial Market (2024Q1)</v>
          </cell>
        </row>
        <row r="11">
          <cell r="A11" t="str">
            <v>Overall Availability Rate</v>
          </cell>
          <cell r="E11">
            <v>2.8000000000000001E-2</v>
          </cell>
        </row>
        <row r="12">
          <cell r="A12" t="str">
            <v>Average Net Rent ($/Sq. Ft.)</v>
          </cell>
          <cell r="E12">
            <v>10.76</v>
          </cell>
        </row>
        <row r="13">
          <cell r="A13" t="str">
            <v>Apartment Market (October 2023)</v>
          </cell>
        </row>
        <row r="14">
          <cell r="A14" t="str">
            <v>Vacancy Rate</v>
          </cell>
          <cell r="E14">
            <v>1.7999999999999999E-2</v>
          </cell>
        </row>
        <row r="15">
          <cell r="A15" t="str">
            <v>Average Two Bedroom Rent</v>
          </cell>
          <cell r="E15">
            <v>1431</v>
          </cell>
        </row>
      </sheetData>
      <sheetData sheetId="4"/>
      <sheetData sheetId="5"/>
      <sheetData sheetId="6"/>
      <sheetData sheetId="7"/>
      <sheetData sheetId="8"/>
      <sheetData sheetId="9">
        <row r="4">
          <cell r="A4" t="str">
            <v>Downtown Office Market (2021Q4)</v>
          </cell>
        </row>
        <row r="5">
          <cell r="A5" t="str">
            <v>Class A Vacancy Rate</v>
          </cell>
          <cell r="E5">
            <v>0.14399999999999999</v>
          </cell>
        </row>
        <row r="6">
          <cell r="A6" t="str">
            <v>Average Class A Net Rent ($/Sq. Ft.)</v>
          </cell>
          <cell r="E6">
            <v>19.329999999999998</v>
          </cell>
        </row>
        <row r="7">
          <cell r="A7" t="str">
            <v>Suburban Office Market (2021Q4)</v>
          </cell>
        </row>
        <row r="8">
          <cell r="A8" t="str">
            <v>Class A Vacancy Rate</v>
          </cell>
          <cell r="E8" t="str">
            <v>N/A</v>
          </cell>
        </row>
        <row r="9">
          <cell r="A9" t="str">
            <v>Average Class A Net Rent ($/Sq. Ft.)</v>
          </cell>
          <cell r="E9" t="str">
            <v>N/A</v>
          </cell>
        </row>
        <row r="10">
          <cell r="A10" t="str">
            <v>Industrial Market (2021Q4)</v>
          </cell>
        </row>
        <row r="11">
          <cell r="A11" t="str">
            <v>Overall Availability Rate</v>
          </cell>
          <cell r="E11">
            <v>3.2000000000000001E-2</v>
          </cell>
        </row>
        <row r="12">
          <cell r="A12" t="str">
            <v>Average Net Rent ($/Sq. Ft.)</v>
          </cell>
          <cell r="E12">
            <v>8.8800000000000008</v>
          </cell>
        </row>
        <row r="13">
          <cell r="A13" t="str">
            <v>Apartment Market (October 2021)</v>
          </cell>
        </row>
        <row r="14">
          <cell r="A14" t="str">
            <v>Vacancy Rate</v>
          </cell>
          <cell r="E14">
            <v>0.05</v>
          </cell>
        </row>
        <row r="15">
          <cell r="A15" t="str">
            <v>Average Two Bedroom Rent</v>
          </cell>
          <cell r="E15">
            <v>1321</v>
          </cell>
        </row>
      </sheetData>
      <sheetData sheetId="10"/>
      <sheetData sheetId="11">
        <row r="4">
          <cell r="A4" t="str">
            <v>Downtown Office Market (2021Q3)</v>
          </cell>
        </row>
      </sheetData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8_w"/>
    </sheetNames>
    <sheetDataSet>
      <sheetData sheetId="0">
        <row r="1">
          <cell r="B1" t="str">
            <v>2023</v>
          </cell>
        </row>
        <row r="2">
          <cell r="B2">
            <v>53786.22913999945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8_ma"/>
    </sheetNames>
    <sheetDataSet>
      <sheetData sheetId="0">
        <row r="2">
          <cell r="B2">
            <v>51337.065927149437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8_K"/>
    </sheetNames>
    <sheetDataSet>
      <sheetData sheetId="0">
        <row r="2">
          <cell r="B2">
            <v>58251.608769384504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_w"/>
    </sheetNames>
    <sheetDataSet>
      <sheetData sheetId="0">
        <row r="1">
          <cell r="E1" t="str">
            <v>2021</v>
          </cell>
          <cell r="F1" t="str">
            <v>2022</v>
          </cell>
          <cell r="G1" t="str">
            <v>2023</v>
          </cell>
          <cell r="H1" t="str">
            <v>2024</v>
          </cell>
          <cell r="I1" t="str">
            <v>2025</v>
          </cell>
          <cell r="J1" t="str">
            <v>2026</v>
          </cell>
          <cell r="K1" t="str">
            <v>2027</v>
          </cell>
          <cell r="L1" t="str">
            <v>2028</v>
          </cell>
        </row>
        <row r="2">
          <cell r="B2">
            <v>42773.435495654965</v>
          </cell>
          <cell r="E2">
            <v>42955.643860780059</v>
          </cell>
          <cell r="F2">
            <v>44371.217892023618</v>
          </cell>
          <cell r="G2">
            <v>45537.716243770825</v>
          </cell>
          <cell r="H2">
            <v>46024.237500000003</v>
          </cell>
          <cell r="I2">
            <v>47240.872499999998</v>
          </cell>
          <cell r="J2">
            <v>48393.32</v>
          </cell>
          <cell r="K2">
            <v>49541.847500000003</v>
          </cell>
          <cell r="L2">
            <v>50714.47</v>
          </cell>
        </row>
        <row r="3">
          <cell r="E3">
            <v>3.0587043875302422</v>
          </cell>
          <cell r="F3">
            <v>3.2954319945277977</v>
          </cell>
          <cell r="G3">
            <v>2.628952747219726</v>
          </cell>
          <cell r="H3">
            <v>1.0683918658211722</v>
          </cell>
          <cell r="I3">
            <v>2.6434658477503259</v>
          </cell>
          <cell r="J3">
            <v>2.4395135801101198</v>
          </cell>
          <cell r="K3">
            <v>2.3733182596275659</v>
          </cell>
          <cell r="L3">
            <v>2.3669333284351168</v>
          </cell>
        </row>
        <row r="4">
          <cell r="E4">
            <v>445.1</v>
          </cell>
          <cell r="F4">
            <v>463.92500000000001</v>
          </cell>
          <cell r="G4">
            <v>473.67499999999995</v>
          </cell>
          <cell r="H4">
            <v>484.47027500000002</v>
          </cell>
          <cell r="I4">
            <v>492.62374999999997</v>
          </cell>
          <cell r="J4">
            <v>503.82825000000003</v>
          </cell>
          <cell r="K4">
            <v>511.24590000000001</v>
          </cell>
          <cell r="L4">
            <v>518.47564999999997</v>
          </cell>
        </row>
        <row r="5">
          <cell r="E5">
            <v>4.3855534709193345</v>
          </cell>
          <cell r="F5">
            <v>4.2293866546843306</v>
          </cell>
          <cell r="G5">
            <v>2.1016328070269763</v>
          </cell>
          <cell r="H5">
            <v>2.2790468147991794</v>
          </cell>
          <cell r="I5">
            <v>1.6829670303301736</v>
          </cell>
          <cell r="J5">
            <v>2.2744538808776582</v>
          </cell>
          <cell r="K5">
            <v>1.4722576592320902</v>
          </cell>
          <cell r="L5">
            <v>1.4141433701473138</v>
          </cell>
        </row>
        <row r="6">
          <cell r="E6">
            <v>6.8250000000000002</v>
          </cell>
          <cell r="F6">
            <v>4.6749999999999998</v>
          </cell>
          <cell r="G6">
            <v>4.8</v>
          </cell>
          <cell r="H6">
            <v>4.8258124999999996</v>
          </cell>
          <cell r="I6">
            <v>4.9006970000000001</v>
          </cell>
          <cell r="J6">
            <v>4.8004449999999999</v>
          </cell>
          <cell r="K6">
            <v>4.7003645000000001</v>
          </cell>
          <cell r="L6">
            <v>4.7004330000000003</v>
          </cell>
        </row>
        <row r="7">
          <cell r="E7">
            <v>50486.727462219409</v>
          </cell>
          <cell r="F7">
            <v>52248.835678894655</v>
          </cell>
          <cell r="G7">
            <v>53786.22913999945</v>
          </cell>
          <cell r="H7">
            <v>54996.686144748113</v>
          </cell>
          <cell r="I7">
            <v>55970.289604296406</v>
          </cell>
          <cell r="J7">
            <v>57095.989731774003</v>
          </cell>
          <cell r="K7">
            <v>58210.42141371419</v>
          </cell>
          <cell r="L7">
            <v>59474.518430457436</v>
          </cell>
        </row>
        <row r="8">
          <cell r="E8">
            <v>3.2342188982985798</v>
          </cell>
          <cell r="F8">
            <v>3.4902405151806981</v>
          </cell>
          <cell r="G8">
            <v>2.9424453983111665</v>
          </cell>
          <cell r="H8">
            <v>2.250496129033297</v>
          </cell>
          <cell r="I8">
            <v>1.7702947719173912</v>
          </cell>
          <cell r="J8">
            <v>2.01124585103305</v>
          </cell>
          <cell r="K8">
            <v>1.9518563163114733</v>
          </cell>
          <cell r="L8">
            <v>2.1715991501917387</v>
          </cell>
        </row>
        <row r="9">
          <cell r="E9">
            <v>866.5909375</v>
          </cell>
          <cell r="F9">
            <v>891.60137499999962</v>
          </cell>
          <cell r="G9">
            <v>928.33708517954847</v>
          </cell>
          <cell r="H9">
            <v>952.96860000000004</v>
          </cell>
          <cell r="I9">
            <v>972.77735000000007</v>
          </cell>
          <cell r="J9">
            <v>991.68055000000004</v>
          </cell>
          <cell r="K9">
            <v>1007.205</v>
          </cell>
          <cell r="L9">
            <v>1020.3354999999999</v>
          </cell>
        </row>
        <row r="10">
          <cell r="E10">
            <v>1.2816289262234992</v>
          </cell>
          <cell r="F10">
            <v>2.8860718959456744</v>
          </cell>
          <cell r="G10">
            <v>4.1201944287657444</v>
          </cell>
          <cell r="H10">
            <v>2.6532942843372043</v>
          </cell>
          <cell r="I10">
            <v>2.0786361691245592</v>
          </cell>
          <cell r="J10">
            <v>1.9432195866813773</v>
          </cell>
          <cell r="K10">
            <v>1.5654688397387595</v>
          </cell>
          <cell r="L10">
            <v>1.3036571502325511</v>
          </cell>
        </row>
        <row r="11">
          <cell r="E11">
            <v>5694</v>
          </cell>
          <cell r="F11">
            <v>5869.9999999999991</v>
          </cell>
          <cell r="G11">
            <v>5454.0000000000009</v>
          </cell>
          <cell r="H11">
            <v>4873.25</v>
          </cell>
          <cell r="I11">
            <v>5670</v>
          </cell>
          <cell r="J11">
            <v>6000.0004999999992</v>
          </cell>
          <cell r="K11">
            <v>6340.0004999999992</v>
          </cell>
          <cell r="L11">
            <v>6690.0002500000001</v>
          </cell>
        </row>
        <row r="12">
          <cell r="E12">
            <v>15025.143424172586</v>
          </cell>
          <cell r="F12">
            <v>16656.965636783305</v>
          </cell>
          <cell r="G12">
            <v>16921.079767778421</v>
          </cell>
          <cell r="H12">
            <v>17524.782500000001</v>
          </cell>
          <cell r="I12">
            <v>18147.162499999999</v>
          </cell>
          <cell r="J12">
            <v>18839.262500000001</v>
          </cell>
          <cell r="K12">
            <v>19536.5075</v>
          </cell>
          <cell r="L12">
            <v>20237.642500000002</v>
          </cell>
        </row>
        <row r="13">
          <cell r="E13">
            <v>13.511865180282268</v>
          </cell>
          <cell r="F13">
            <v>10.860609889323447</v>
          </cell>
          <cell r="G13">
            <v>1.5856077076360053</v>
          </cell>
          <cell r="H13">
            <v>3.5677553708550303</v>
          </cell>
          <cell r="I13">
            <v>3.5514278137260602</v>
          </cell>
          <cell r="J13">
            <v>3.8138193780983709</v>
          </cell>
          <cell r="K13">
            <v>3.7010206742434715</v>
          </cell>
          <cell r="L13">
            <v>3.588845140309771</v>
          </cell>
        </row>
        <row r="14">
          <cell r="E14">
            <v>1.4153333333333333</v>
          </cell>
          <cell r="F14">
            <v>1.5251666666666666</v>
          </cell>
          <cell r="G14">
            <v>1.583</v>
          </cell>
          <cell r="H14">
            <v>1.6120142500000001</v>
          </cell>
          <cell r="I14">
            <v>1.6485827500000001</v>
          </cell>
          <cell r="J14">
            <v>1.6817660000000001</v>
          </cell>
          <cell r="K14">
            <v>1.715174</v>
          </cell>
          <cell r="L14">
            <v>1.7495432499999999</v>
          </cell>
        </row>
        <row r="15">
          <cell r="E15">
            <v>3.152140904949885</v>
          </cell>
          <cell r="F15">
            <v>7.7602449364107429</v>
          </cell>
          <cell r="G15">
            <v>3.7919353076166562</v>
          </cell>
          <cell r="H15">
            <v>1.8328648136449965</v>
          </cell>
          <cell r="I15">
            <v>2.2684973163233479</v>
          </cell>
          <cell r="J15">
            <v>2.0128349638500076</v>
          </cell>
          <cell r="K15">
            <v>1.9864832562912937</v>
          </cell>
          <cell r="L15">
            <v>2.0038345963732995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9_w"/>
    </sheetNames>
    <sheetDataSet>
      <sheetData sheetId="0">
        <row r="2">
          <cell r="A2" t="str">
            <v>2023</v>
          </cell>
          <cell r="B2">
            <v>0.91567516068038957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5_w"/>
    </sheetNames>
    <sheetDataSet>
      <sheetData sheetId="0">
        <row r="2">
          <cell r="A2" t="str">
            <v>2021</v>
          </cell>
          <cell r="B2">
            <v>13164.750000000007</v>
          </cell>
          <cell r="C2">
            <v>-4326.5000000000009</v>
          </cell>
          <cell r="D2">
            <v>-110.49999999999983</v>
          </cell>
        </row>
        <row r="3">
          <cell r="A3" t="str">
            <v>2022</v>
          </cell>
          <cell r="B3">
            <v>29341.375000000007</v>
          </cell>
          <cell r="C3">
            <v>-5514.4999999999982</v>
          </cell>
          <cell r="D3">
            <v>-299.1249999999996</v>
          </cell>
        </row>
        <row r="4">
          <cell r="A4" t="str">
            <v>2023</v>
          </cell>
          <cell r="B4">
            <v>36582.153058814984</v>
          </cell>
          <cell r="C4">
            <v>-6600.4916546501754</v>
          </cell>
          <cell r="D4">
            <v>405.07005049625002</v>
          </cell>
        </row>
        <row r="5">
          <cell r="A5" t="str">
            <v>2024</v>
          </cell>
          <cell r="B5">
            <v>24545.000000000015</v>
          </cell>
          <cell r="C5">
            <v>-7075</v>
          </cell>
          <cell r="D5">
            <v>715</v>
          </cell>
        </row>
        <row r="6">
          <cell r="A6" t="str">
            <v>2025</v>
          </cell>
          <cell r="B6">
            <v>22015.000000000007</v>
          </cell>
          <cell r="C6">
            <v>-4505</v>
          </cell>
          <cell r="D6">
            <v>695.00004999999999</v>
          </cell>
        </row>
        <row r="7">
          <cell r="A7" t="str">
            <v>2026</v>
          </cell>
          <cell r="B7">
            <v>19654.999999999996</v>
          </cell>
          <cell r="C7">
            <v>-4555</v>
          </cell>
          <cell r="D7">
            <v>680.00004999999999</v>
          </cell>
        </row>
        <row r="8">
          <cell r="A8" t="str">
            <v>2027</v>
          </cell>
          <cell r="B8">
            <v>15925.000000000007</v>
          </cell>
          <cell r="C8">
            <v>-4565</v>
          </cell>
          <cell r="D8">
            <v>670.00004999999999</v>
          </cell>
        </row>
        <row r="9">
          <cell r="A9" t="str">
            <v>2028</v>
          </cell>
          <cell r="B9">
            <v>14565.000000000007</v>
          </cell>
          <cell r="C9">
            <v>-4615</v>
          </cell>
          <cell r="D9">
            <v>665.00004999999999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6_w"/>
    </sheetNames>
    <sheetDataSet>
      <sheetData sheetId="0">
        <row r="2">
          <cell r="A2" t="str">
            <v>2018</v>
          </cell>
          <cell r="B2">
            <v>5.3840000000000003</v>
          </cell>
          <cell r="C2">
            <v>212.84300000000007</v>
          </cell>
        </row>
        <row r="3">
          <cell r="A3" t="str">
            <v>2019</v>
          </cell>
          <cell r="B3">
            <v>4.9650000000000007</v>
          </cell>
          <cell r="C3">
            <v>208.68500000000003</v>
          </cell>
        </row>
        <row r="4">
          <cell r="A4" t="str">
            <v>2020</v>
          </cell>
          <cell r="B4">
            <v>5.0399999999999991</v>
          </cell>
          <cell r="C4">
            <v>217.88000000000005</v>
          </cell>
        </row>
        <row r="5">
          <cell r="A5" t="str">
            <v>2021</v>
          </cell>
          <cell r="B5">
            <v>5.694</v>
          </cell>
          <cell r="C5">
            <v>271.19800000000004</v>
          </cell>
        </row>
        <row r="6">
          <cell r="A6" t="str">
            <v>2022</v>
          </cell>
          <cell r="B6">
            <v>5.8699999999999992</v>
          </cell>
          <cell r="C6">
            <v>261.84900000000005</v>
          </cell>
        </row>
        <row r="7">
          <cell r="A7" t="str">
            <v>2023</v>
          </cell>
          <cell r="B7">
            <v>5.4540000000000006</v>
          </cell>
          <cell r="C7">
            <v>240.75149999999999</v>
          </cell>
        </row>
        <row r="8">
          <cell r="A8" t="str">
            <v>2024</v>
          </cell>
          <cell r="B8">
            <v>4.8732499999999996</v>
          </cell>
          <cell r="C8">
            <v>245.3159</v>
          </cell>
        </row>
        <row r="9">
          <cell r="A9" t="str">
            <v>2025</v>
          </cell>
          <cell r="B9">
            <v>5.67</v>
          </cell>
          <cell r="C9">
            <v>249.49317500000001</v>
          </cell>
        </row>
        <row r="10">
          <cell r="A10" t="str">
            <v>2026</v>
          </cell>
          <cell r="B10">
            <v>6.0000004999999996</v>
          </cell>
          <cell r="C10">
            <v>248.62562500000001</v>
          </cell>
        </row>
        <row r="11">
          <cell r="A11" t="str">
            <v>2027</v>
          </cell>
          <cell r="B11">
            <v>6.3400004999999995</v>
          </cell>
          <cell r="C11">
            <v>246.34117499999999</v>
          </cell>
        </row>
        <row r="12">
          <cell r="A12" t="str">
            <v>2028</v>
          </cell>
          <cell r="B12">
            <v>6.6900002499999998</v>
          </cell>
          <cell r="C12">
            <v>242.782825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7_m"/>
    </sheetNames>
    <sheetDataSet>
      <sheetData sheetId="0">
        <row r="1">
          <cell r="B1" t="str">
            <v>2023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7_w"/>
    </sheetNames>
    <sheetDataSet>
      <sheetData sheetId="0">
        <row r="2">
          <cell r="B2">
            <v>1</v>
          </cell>
        </row>
        <row r="3">
          <cell r="B3">
            <v>0.18099348125532955</v>
          </cell>
        </row>
        <row r="4">
          <cell r="B4">
            <v>0.25171958704940639</v>
          </cell>
        </row>
        <row r="5">
          <cell r="B5">
            <v>6.7313899861585966E-2</v>
          </cell>
        </row>
        <row r="6">
          <cell r="B6">
            <v>0.13943328266972849</v>
          </cell>
        </row>
        <row r="7">
          <cell r="B7">
            <v>0.24633608928887002</v>
          </cell>
        </row>
        <row r="8">
          <cell r="B8">
            <v>0.11420365987507969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7_ma"/>
    </sheetNames>
    <sheetDataSet>
      <sheetData sheetId="0">
        <row r="2">
          <cell r="B2">
            <v>1</v>
          </cell>
        </row>
        <row r="3">
          <cell r="B3">
            <v>0.21974874225447105</v>
          </cell>
        </row>
        <row r="4">
          <cell r="B4">
            <v>0.2200067454630498</v>
          </cell>
        </row>
        <row r="5">
          <cell r="B5">
            <v>6.0049550354115834E-2</v>
          </cell>
        </row>
        <row r="6">
          <cell r="B6">
            <v>0.14310415858966688</v>
          </cell>
        </row>
        <row r="7">
          <cell r="B7">
            <v>0.2462962322139752</v>
          </cell>
        </row>
        <row r="8">
          <cell r="B8">
            <v>0.11079457112472121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7_k"/>
    </sheetNames>
    <sheetDataSet>
      <sheetData sheetId="0">
        <row r="1">
          <cell r="B1" t="str">
            <v>2023</v>
          </cell>
        </row>
        <row r="2">
          <cell r="B2">
            <v>1</v>
          </cell>
        </row>
        <row r="3">
          <cell r="B3">
            <v>0.20485928774063367</v>
          </cell>
        </row>
        <row r="4">
          <cell r="B4">
            <v>0.27388265923101462</v>
          </cell>
        </row>
        <row r="5">
          <cell r="B5">
            <v>5.0787629570137625E-2</v>
          </cell>
        </row>
        <row r="6">
          <cell r="B6">
            <v>0.14733522971888688</v>
          </cell>
        </row>
        <row r="7">
          <cell r="B7">
            <v>0.20633036002752841</v>
          </cell>
        </row>
        <row r="8">
          <cell r="B8">
            <v>0.11680483371179863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2_w"/>
    </sheetNames>
    <sheetDataSet>
      <sheetData sheetId="0">
        <row r="2">
          <cell r="A2" t="str">
            <v>2018</v>
          </cell>
          <cell r="B2">
            <v>18728.908333333333</v>
          </cell>
          <cell r="C2">
            <v>437.44999999999993</v>
          </cell>
        </row>
        <row r="3">
          <cell r="A3" t="str">
            <v>2019</v>
          </cell>
          <cell r="B3">
            <v>19114.424999999999</v>
          </cell>
          <cell r="C3">
            <v>445.6749999999999</v>
          </cell>
        </row>
        <row r="4">
          <cell r="A4" t="str">
            <v>2020</v>
          </cell>
          <cell r="B4">
            <v>18047.091666666667</v>
          </cell>
          <cell r="C4">
            <v>426.4</v>
          </cell>
        </row>
        <row r="5">
          <cell r="A5" t="str">
            <v>2021</v>
          </cell>
          <cell r="B5">
            <v>18949.716666666667</v>
          </cell>
          <cell r="C5">
            <v>445.1</v>
          </cell>
        </row>
        <row r="6">
          <cell r="A6" t="str">
            <v>2022</v>
          </cell>
          <cell r="B6">
            <v>19699.783333333333</v>
          </cell>
          <cell r="C6">
            <v>463.92500000000001</v>
          </cell>
        </row>
        <row r="7">
          <cell r="A7" t="str">
            <v>2023</v>
          </cell>
          <cell r="B7">
            <v>20182.066666666666</v>
          </cell>
          <cell r="C7">
            <v>473.67499999999995</v>
          </cell>
        </row>
        <row r="8">
          <cell r="A8" t="str">
            <v>2024</v>
          </cell>
          <cell r="B8">
            <v>20508.895</v>
          </cell>
          <cell r="C8">
            <v>484.47027500000002</v>
          </cell>
        </row>
        <row r="9">
          <cell r="A9" t="str">
            <v>2025</v>
          </cell>
          <cell r="B9">
            <v>20883.11</v>
          </cell>
          <cell r="C9">
            <v>492.62374999999997</v>
          </cell>
        </row>
        <row r="10">
          <cell r="A10" t="str">
            <v>2026</v>
          </cell>
          <cell r="B10">
            <v>21239.95</v>
          </cell>
          <cell r="C10">
            <v>503.82825000000003</v>
          </cell>
        </row>
        <row r="11">
          <cell r="A11" t="str">
            <v>2027</v>
          </cell>
          <cell r="B11">
            <v>21496.772499999999</v>
          </cell>
          <cell r="C11">
            <v>511.24590000000001</v>
          </cell>
        </row>
        <row r="12">
          <cell r="A12" t="str">
            <v>2028</v>
          </cell>
          <cell r="B12">
            <v>21700.7925</v>
          </cell>
          <cell r="C12">
            <v>518.47564999999997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Sheet1"/>
      <sheetName val="#REF"/>
    </sheetNames>
    <sheetDataSet>
      <sheetData sheetId="0">
        <row r="60">
          <cell r="B60">
            <v>13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owth"/>
      <sheetName val="Chart1"/>
      <sheetName val="ranking"/>
    </sheetNames>
    <sheetDataSet>
      <sheetData sheetId="0"/>
      <sheetData sheetId="1" refreshError="1"/>
      <sheetData sheetId="2">
        <row r="72">
          <cell r="B72" t="str">
            <v>#7</v>
          </cell>
        </row>
        <row r="99">
          <cell r="B99" t="str">
            <v>#2</v>
          </cell>
          <cell r="D99" t="str">
            <v>#6</v>
          </cell>
          <cell r="F99" t="str">
            <v>#8</v>
          </cell>
          <cell r="H99" t="str">
            <v>#8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OWERBI"/>
      <sheetName val="original copy"/>
    </sheetNames>
    <sheetDataSet>
      <sheetData sheetId="0">
        <row r="20">
          <cell r="B20" t="str">
            <v>A+</v>
          </cell>
        </row>
        <row r="37">
          <cell r="B37" t="str">
            <v>AA+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</sheetNames>
    <sheetDataSet>
      <sheetData sheetId="0">
        <row r="2">
          <cell r="B2">
            <v>2023</v>
          </cell>
          <cell r="F2" t="str">
            <v>Oct. 2023</v>
          </cell>
        </row>
        <row r="27">
          <cell r="C27">
            <v>0.54377674039560286</v>
          </cell>
          <cell r="G27">
            <v>1.0500367917586462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3_w"/>
    </sheetNames>
    <sheetDataSet>
      <sheetData sheetId="0">
        <row r="2">
          <cell r="B2">
            <v>-0.31965953223768162</v>
          </cell>
          <cell r="C2">
            <v>1.6994631984231789</v>
          </cell>
        </row>
        <row r="3">
          <cell r="B3">
            <v>4.115194790756993</v>
          </cell>
          <cell r="C3">
            <v>2.2221589147672027</v>
          </cell>
        </row>
        <row r="4">
          <cell r="B4">
            <v>1.1001384749364629</v>
          </cell>
          <cell r="C4">
            <v>1.7814135212751214</v>
          </cell>
        </row>
        <row r="5">
          <cell r="B5">
            <v>4.5480086026505884</v>
          </cell>
          <cell r="C5">
            <v>1.5617446788864564</v>
          </cell>
        </row>
        <row r="6">
          <cell r="B6">
            <v>-10.08195143979005</v>
          </cell>
          <cell r="C6">
            <v>2.9684483317293786</v>
          </cell>
        </row>
        <row r="7">
          <cell r="B7">
            <v>10.560005729590127</v>
          </cell>
          <cell r="C7">
            <v>2.1491657954559429</v>
          </cell>
        </row>
        <row r="8">
          <cell r="B8">
            <v>-2.8945938087810652</v>
          </cell>
          <cell r="C8">
            <v>0.25448017369447129</v>
          </cell>
        </row>
        <row r="9">
          <cell r="B9">
            <v>5.4038844412237053</v>
          </cell>
          <cell r="C9">
            <v>2.8650221258058828</v>
          </cell>
        </row>
        <row r="10">
          <cell r="B10">
            <v>0.10261358287249056</v>
          </cell>
          <cell r="C10">
            <v>1.0318677734135306</v>
          </cell>
        </row>
        <row r="11">
          <cell r="B11">
            <v>2.2790468147991794</v>
          </cell>
          <cell r="C11">
            <v>1.7103871099658496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4_w"/>
    </sheetNames>
    <sheetDataSet>
      <sheetData sheetId="0">
        <row r="2">
          <cell r="B2">
            <v>1.6075603181963327</v>
          </cell>
          <cell r="C2">
            <v>1.4747225664133223</v>
          </cell>
        </row>
        <row r="3">
          <cell r="B3">
            <v>3.239400029884365</v>
          </cell>
          <cell r="C3">
            <v>2.4305202120249669</v>
          </cell>
        </row>
        <row r="4">
          <cell r="B4">
            <v>0.33680399292290719</v>
          </cell>
          <cell r="C4">
            <v>2.0493001463804728</v>
          </cell>
        </row>
        <row r="5">
          <cell r="B5">
            <v>0.55269393479273621</v>
          </cell>
          <cell r="C5">
            <v>2.563120953254594</v>
          </cell>
        </row>
        <row r="6">
          <cell r="B6">
            <v>-0.16056199042331354</v>
          </cell>
          <cell r="C6">
            <v>1.8246547363535148</v>
          </cell>
        </row>
        <row r="7">
          <cell r="B7">
            <v>2.0595533825876089</v>
          </cell>
          <cell r="C7">
            <v>3.1484890031645563</v>
          </cell>
        </row>
        <row r="8">
          <cell r="B8">
            <v>-0.37407519847840742</v>
          </cell>
          <cell r="C8">
            <v>2.5413808458859988</v>
          </cell>
        </row>
        <row r="9">
          <cell r="B9">
            <v>1.2303522022270919</v>
          </cell>
          <cell r="C9">
            <v>2.3412138874638666</v>
          </cell>
        </row>
        <row r="10">
          <cell r="B10">
            <v>0.46415717138155177</v>
          </cell>
          <cell r="C10">
            <v>2.7387794214057237</v>
          </cell>
        </row>
        <row r="11">
          <cell r="B11">
            <v>1.0683918658211722</v>
          </cell>
          <cell r="C11">
            <v>2.4557465696291914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4_w"/>
    </sheetNames>
    <sheetDataSet>
      <sheetData sheetId="0">
        <row r="1">
          <cell r="B1" t="str">
            <v>2021</v>
          </cell>
          <cell r="C1" t="str">
            <v>2022</v>
          </cell>
          <cell r="D1" t="str">
            <v>2023</v>
          </cell>
          <cell r="E1" t="str">
            <v>2024</v>
          </cell>
          <cell r="F1" t="str">
            <v>2025</v>
          </cell>
          <cell r="G1" t="str">
            <v>2026</v>
          </cell>
          <cell r="H1" t="str">
            <v>2027</v>
          </cell>
          <cell r="I1" t="str">
            <v>2028</v>
          </cell>
        </row>
        <row r="2">
          <cell r="B2">
            <v>445.1</v>
          </cell>
          <cell r="C2">
            <v>463.92500000000001</v>
          </cell>
          <cell r="D2">
            <v>473.67499999999995</v>
          </cell>
          <cell r="E2">
            <v>484.47027500000002</v>
          </cell>
          <cell r="F2">
            <v>492.62374999999997</v>
          </cell>
          <cell r="G2">
            <v>503.82825000000003</v>
          </cell>
          <cell r="H2">
            <v>511.24590000000001</v>
          </cell>
          <cell r="I2">
            <v>518.47564999999997</v>
          </cell>
        </row>
        <row r="3">
          <cell r="B3">
            <v>4.3855534709193345</v>
          </cell>
          <cell r="C3">
            <v>4.2293866546843306</v>
          </cell>
          <cell r="D3">
            <v>2.1016328070269763</v>
          </cell>
          <cell r="E3">
            <v>2.2790468147991794</v>
          </cell>
          <cell r="F3">
            <v>1.6829670303301736</v>
          </cell>
          <cell r="G3">
            <v>2.2744538808776582</v>
          </cell>
          <cell r="H3">
            <v>1.4722576592320902</v>
          </cell>
          <cell r="I3">
            <v>1.4141433701473138</v>
          </cell>
        </row>
        <row r="4">
          <cell r="B4">
            <v>41.098239655227282</v>
          </cell>
          <cell r="C4">
            <v>44.532879852165017</v>
          </cell>
          <cell r="D4">
            <v>43.922396229968044</v>
          </cell>
          <cell r="E4">
            <v>44.702820000000003</v>
          </cell>
          <cell r="F4">
            <v>44.8504875</v>
          </cell>
          <cell r="G4">
            <v>45.188845000000001</v>
          </cell>
          <cell r="H4">
            <v>45.123582499999998</v>
          </cell>
          <cell r="I4">
            <v>44.964235000000002</v>
          </cell>
        </row>
        <row r="5">
          <cell r="B5">
            <v>-0.89661608714678431</v>
          </cell>
          <cell r="C5">
            <v>8.3571467433906967</v>
          </cell>
          <cell r="D5">
            <v>-1.3708604164464178</v>
          </cell>
          <cell r="E5">
            <v>1.7768242104684528</v>
          </cell>
          <cell r="F5">
            <v>0.33033150928731825</v>
          </cell>
          <cell r="G5">
            <v>0.75441208972366613</v>
          </cell>
          <cell r="H5">
            <v>-0.14442170407321653</v>
          </cell>
          <cell r="I5">
            <v>-0.35313574670183812</v>
          </cell>
        </row>
        <row r="6">
          <cell r="B6">
            <v>30.977436373392475</v>
          </cell>
          <cell r="C6">
            <v>32.502263468827316</v>
          </cell>
          <cell r="D6">
            <v>34.166027345632919</v>
          </cell>
          <cell r="E6">
            <v>34.159790000000001</v>
          </cell>
          <cell r="F6">
            <v>35.00132</v>
          </cell>
          <cell r="G6">
            <v>36.455314999999999</v>
          </cell>
          <cell r="H6">
            <v>36.815572500000002</v>
          </cell>
          <cell r="I6">
            <v>37.5924075</v>
          </cell>
        </row>
        <row r="7">
          <cell r="B7">
            <v>9.6012248878149862</v>
          </cell>
          <cell r="C7">
            <v>4.922379880165173</v>
          </cell>
          <cell r="D7">
            <v>5.1189169591259631</v>
          </cell>
          <cell r="E7">
            <v>-1.82559873579069E-2</v>
          </cell>
          <cell r="F7">
            <v>2.4635104606907765</v>
          </cell>
          <cell r="G7">
            <v>4.1541147591005023</v>
          </cell>
          <cell r="H7">
            <v>0.98821667018924586</v>
          </cell>
          <cell r="I7">
            <v>2.1100717637896338</v>
          </cell>
        </row>
        <row r="8">
          <cell r="B8">
            <v>6.380056820507729</v>
          </cell>
          <cell r="C8">
            <v>6.2339215949822755</v>
          </cell>
          <cell r="D8">
            <v>7.6436636580172514</v>
          </cell>
          <cell r="E8">
            <v>6.9574449999999999</v>
          </cell>
          <cell r="F8">
            <v>6.9399042499999997</v>
          </cell>
          <cell r="G8">
            <v>6.8807355000000001</v>
          </cell>
          <cell r="H8">
            <v>6.8736232499999996</v>
          </cell>
          <cell r="I8">
            <v>6.8608197499999992</v>
          </cell>
        </row>
        <row r="9">
          <cell r="B9">
            <v>-18.109417390898695</v>
          </cell>
          <cell r="C9">
            <v>-2.2905003769829069</v>
          </cell>
          <cell r="D9">
            <v>22.614048661915898</v>
          </cell>
          <cell r="E9">
            <v>-8.9776145147032143</v>
          </cell>
          <cell r="F9">
            <v>-0.25211482088611792</v>
          </cell>
          <cell r="G9">
            <v>-0.85258741141852612</v>
          </cell>
          <cell r="H9">
            <v>-0.10336467663959459</v>
          </cell>
          <cell r="I9">
            <v>-0.18627002869265885</v>
          </cell>
        </row>
        <row r="10">
          <cell r="B10">
            <v>65.316897708957868</v>
          </cell>
          <cell r="C10">
            <v>60.614379376810959</v>
          </cell>
          <cell r="D10">
            <v>66.046060168583637</v>
          </cell>
          <cell r="E10">
            <v>64.134294999999995</v>
          </cell>
          <cell r="F10">
            <v>63.344607500000002</v>
          </cell>
          <cell r="G10">
            <v>64.797842500000002</v>
          </cell>
          <cell r="H10">
            <v>64.885490000000004</v>
          </cell>
          <cell r="I10">
            <v>64.789627499999995</v>
          </cell>
        </row>
        <row r="11">
          <cell r="B11">
            <v>8.803555483349367</v>
          </cell>
          <cell r="C11">
            <v>-7.199543299041256</v>
          </cell>
          <cell r="D11">
            <v>8.9610433161519065</v>
          </cell>
          <cell r="E11">
            <v>-2.8945938087810652</v>
          </cell>
          <cell r="F11">
            <v>-1.2313030025511207</v>
          </cell>
          <cell r="G11">
            <v>2.2941731859337899</v>
          </cell>
          <cell r="H11">
            <v>0.13526299120221186</v>
          </cell>
          <cell r="I11">
            <v>-0.14774104349063455</v>
          </cell>
        </row>
        <row r="12">
          <cell r="B12">
            <v>30.721993339585492</v>
          </cell>
          <cell r="C12">
            <v>30.713653534606216</v>
          </cell>
          <cell r="D12">
            <v>31.884911516936732</v>
          </cell>
          <cell r="E12">
            <v>35.251959999999997</v>
          </cell>
          <cell r="F12">
            <v>34.865155000000001</v>
          </cell>
          <cell r="G12">
            <v>37.030567499999997</v>
          </cell>
          <cell r="H12">
            <v>37.655992499999996</v>
          </cell>
          <cell r="I12">
            <v>38.381554999999999</v>
          </cell>
        </row>
        <row r="13">
          <cell r="B13">
            <v>11.656857172896773</v>
          </cell>
          <cell r="C13">
            <v>-2.7146041232062323E-2</v>
          </cell>
          <cell r="D13">
            <v>3.8134765732471987</v>
          </cell>
          <cell r="E13">
            <v>10.560005729590127</v>
          </cell>
          <cell r="F13">
            <v>-1.0972581382708846</v>
          </cell>
          <cell r="G13">
            <v>6.2108213773895304</v>
          </cell>
          <cell r="H13">
            <v>1.6889425202570862</v>
          </cell>
          <cell r="I13">
            <v>1.9268181551714614</v>
          </cell>
        </row>
        <row r="14">
          <cell r="B14">
            <v>7.2085792272346296</v>
          </cell>
          <cell r="C14">
            <v>7.6301784694816286</v>
          </cell>
          <cell r="D14">
            <v>8.198252317568743</v>
          </cell>
          <cell r="E14">
            <v>7.3717085000000004</v>
          </cell>
          <cell r="F14">
            <v>8.0657222500000003</v>
          </cell>
          <cell r="G14">
            <v>8.0723130000000012</v>
          </cell>
          <cell r="H14">
            <v>8.1725530000000006</v>
          </cell>
          <cell r="I14">
            <v>8.2867612499999996</v>
          </cell>
        </row>
        <row r="15">
          <cell r="B15">
            <v>8.0729994456016243</v>
          </cell>
          <cell r="C15">
            <v>5.8485761057346819</v>
          </cell>
          <cell r="D15">
            <v>7.4450925408787727</v>
          </cell>
          <cell r="E15">
            <v>-10.08195143979005</v>
          </cell>
          <cell r="F15">
            <v>9.4145576971742742</v>
          </cell>
          <cell r="G15">
            <v>8.1713079073608696E-2</v>
          </cell>
          <cell r="H15">
            <v>1.2417754366065736</v>
          </cell>
          <cell r="I15">
            <v>1.397461111601217</v>
          </cell>
        </row>
        <row r="16">
          <cell r="B16">
            <v>43.424136323747319</v>
          </cell>
          <cell r="C16">
            <v>49.448132004221556</v>
          </cell>
          <cell r="D16">
            <v>47.127899094914795</v>
          </cell>
          <cell r="E16">
            <v>49.271280000000004</v>
          </cell>
          <cell r="F16">
            <v>48.808139999999995</v>
          </cell>
          <cell r="G16">
            <v>50.334822500000001</v>
          </cell>
          <cell r="H16">
            <v>51.487490000000001</v>
          </cell>
          <cell r="I16">
            <v>52.422105000000002</v>
          </cell>
        </row>
        <row r="17">
          <cell r="B17">
            <v>-2.8569499199094017</v>
          </cell>
          <cell r="C17">
            <v>13.87245939806958</v>
          </cell>
          <cell r="D17">
            <v>-4.6922559361972986</v>
          </cell>
          <cell r="E17">
            <v>4.5480086026505884</v>
          </cell>
          <cell r="F17">
            <v>-0.93997963925437356</v>
          </cell>
          <cell r="G17">
            <v>3.1279259975897533</v>
          </cell>
          <cell r="H17">
            <v>2.2900001286385807</v>
          </cell>
          <cell r="I17">
            <v>1.8152273494008053</v>
          </cell>
        </row>
        <row r="18">
          <cell r="B18">
            <v>25.796951565914501</v>
          </cell>
          <cell r="C18">
            <v>29.269966477310223</v>
          </cell>
          <cell r="D18">
            <v>29.194732514948271</v>
          </cell>
          <cell r="E18">
            <v>29.515915</v>
          </cell>
          <cell r="F18">
            <v>30.344077500000001</v>
          </cell>
          <cell r="G18">
            <v>30.6137075</v>
          </cell>
          <cell r="H18">
            <v>31.116412499999999</v>
          </cell>
          <cell r="I18">
            <v>31.675987500000002</v>
          </cell>
        </row>
        <row r="19">
          <cell r="B19">
            <v>3.5858872605810665</v>
          </cell>
          <cell r="C19">
            <v>13.462888832123143</v>
          </cell>
          <cell r="D19">
            <v>-0.25703467211100062</v>
          </cell>
          <cell r="E19">
            <v>1.1001384749364629</v>
          </cell>
          <cell r="F19">
            <v>2.8058167940922862</v>
          </cell>
          <cell r="G19">
            <v>0.88857537356341609</v>
          </cell>
          <cell r="H19">
            <v>1.6420912102854457</v>
          </cell>
          <cell r="I19">
            <v>1.7983274903557778</v>
          </cell>
        </row>
        <row r="20">
          <cell r="B20">
            <v>40.987026708023237</v>
          </cell>
          <cell r="C20">
            <v>44.474565773073351</v>
          </cell>
          <cell r="D20">
            <v>44.465794012041933</v>
          </cell>
          <cell r="E20">
            <v>45.773732500000001</v>
          </cell>
          <cell r="F20">
            <v>46.3874925</v>
          </cell>
          <cell r="G20">
            <v>46.874865</v>
          </cell>
          <cell r="H20">
            <v>47.293385000000001</v>
          </cell>
          <cell r="I20">
            <v>47.547082500000002</v>
          </cell>
        </row>
        <row r="21">
          <cell r="B21">
            <v>12.649223726827085</v>
          </cell>
          <cell r="C21">
            <v>8.5088852379902704</v>
          </cell>
          <cell r="D21">
            <v>-1.9723095389345691E-2</v>
          </cell>
          <cell r="E21">
            <v>2.9414486281384322</v>
          </cell>
          <cell r="F21">
            <v>1.3408563524943018</v>
          </cell>
          <cell r="G21">
            <v>1.0506549798957154</v>
          </cell>
          <cell r="H21">
            <v>0.8928452380609464</v>
          </cell>
          <cell r="I21">
            <v>0.53643337223587828</v>
          </cell>
        </row>
        <row r="22">
          <cell r="B22">
            <v>73.122126274290054</v>
          </cell>
          <cell r="C22">
            <v>72.514461577304132</v>
          </cell>
          <cell r="D22">
            <v>72.217453081863567</v>
          </cell>
          <cell r="E22">
            <v>75.711257500000002</v>
          </cell>
          <cell r="F22">
            <v>78.223379999999992</v>
          </cell>
          <cell r="G22">
            <v>80.822632499999997</v>
          </cell>
          <cell r="H22">
            <v>83.040817500000003</v>
          </cell>
          <cell r="I22">
            <v>85.1015625</v>
          </cell>
        </row>
        <row r="23">
          <cell r="B23">
            <v>4.4418730246560179</v>
          </cell>
          <cell r="C23">
            <v>-0.83102711579596811</v>
          </cell>
          <cell r="D23">
            <v>-0.40958519029192786</v>
          </cell>
          <cell r="E23">
            <v>4.8378948149500056</v>
          </cell>
          <cell r="F23">
            <v>3.3180303470722095</v>
          </cell>
          <cell r="G23">
            <v>3.3228588434813355</v>
          </cell>
          <cell r="H23">
            <v>2.7445097139096486</v>
          </cell>
          <cell r="I23">
            <v>2.4816049047204913</v>
          </cell>
        </row>
        <row r="24">
          <cell r="B24">
            <v>8.0297291243482523</v>
          </cell>
          <cell r="C24">
            <v>9.7105492193209777</v>
          </cell>
          <cell r="D24">
            <v>10.540092232859912</v>
          </cell>
          <cell r="E24">
            <v>12.287044999999999</v>
          </cell>
          <cell r="F24">
            <v>11.7909475</v>
          </cell>
          <cell r="G24">
            <v>12.381655</v>
          </cell>
          <cell r="H24">
            <v>12.719025</v>
          </cell>
          <cell r="I24">
            <v>13.1497975</v>
          </cell>
        </row>
        <row r="25">
          <cell r="B25">
            <v>-1.3215701188715512</v>
          </cell>
          <cell r="C25">
            <v>20.932463211941197</v>
          </cell>
          <cell r="D25">
            <v>8.5426992315573713</v>
          </cell>
          <cell r="E25">
            <v>16.574359394064576</v>
          </cell>
          <cell r="F25">
            <v>-4.0375655822860512</v>
          </cell>
          <cell r="G25">
            <v>5.0098391159828282</v>
          </cell>
          <cell r="H25">
            <v>2.7247569085069756</v>
          </cell>
          <cell r="I25">
            <v>3.3868358620255945</v>
          </cell>
        </row>
        <row r="26">
          <cell r="B26">
            <v>24.834749372289817</v>
          </cell>
          <cell r="C26">
            <v>26.706252221126469</v>
          </cell>
          <cell r="D26">
            <v>24.85921600231778</v>
          </cell>
          <cell r="E26">
            <v>25.484987499999999</v>
          </cell>
          <cell r="F26">
            <v>29.037997500000003</v>
          </cell>
          <cell r="G26">
            <v>28.9572325</v>
          </cell>
          <cell r="H26">
            <v>29.77373</v>
          </cell>
          <cell r="I26">
            <v>30.660472500000001</v>
          </cell>
        </row>
        <row r="27">
          <cell r="B27">
            <v>-5.1951174788135157</v>
          </cell>
          <cell r="C27">
            <v>7.5358233770816518</v>
          </cell>
          <cell r="D27">
            <v>-6.9161191301397089</v>
          </cell>
          <cell r="E27">
            <v>2.5172615967610446</v>
          </cell>
          <cell r="F27">
            <v>13.941580312723346</v>
          </cell>
          <cell r="G27">
            <v>-0.27813557047108306</v>
          </cell>
          <cell r="H27">
            <v>2.8196669001431696</v>
          </cell>
          <cell r="I27">
            <v>2.9782714493615803</v>
          </cell>
        </row>
        <row r="28">
          <cell r="B28">
            <v>18.968631408100109</v>
          </cell>
          <cell r="C28">
            <v>18.102034199137634</v>
          </cell>
          <cell r="D28">
            <v>18.69611035615068</v>
          </cell>
          <cell r="E28">
            <v>19.246639999999999</v>
          </cell>
          <cell r="F28">
            <v>19.796979999999998</v>
          </cell>
          <cell r="G28">
            <v>19.458982500000001</v>
          </cell>
          <cell r="H28">
            <v>19.717044999999999</v>
          </cell>
          <cell r="I28">
            <v>20.0290125</v>
          </cell>
        </row>
        <row r="29">
          <cell r="B29">
            <v>5.3267427093938613</v>
          </cell>
          <cell r="C29">
            <v>-4.5685805703009947</v>
          </cell>
          <cell r="D29">
            <v>3.2818198798969522</v>
          </cell>
          <cell r="E29">
            <v>2.9446212787688442</v>
          </cell>
          <cell r="F29">
            <v>2.8594081876109234</v>
          </cell>
          <cell r="G29">
            <v>-1.7073184899918936</v>
          </cell>
          <cell r="H29">
            <v>1.3261870192853076</v>
          </cell>
          <cell r="I29">
            <v>1.5822223867724583</v>
          </cell>
        </row>
        <row r="30">
          <cell r="B30">
            <v>28.2334460983813</v>
          </cell>
          <cell r="C30">
            <v>31.471762231632269</v>
          </cell>
          <cell r="D30">
            <v>34.712391468195747</v>
          </cell>
          <cell r="E30">
            <v>34.601430000000001</v>
          </cell>
          <cell r="F30">
            <v>35.167565000000003</v>
          </cell>
          <cell r="G30">
            <v>35.9586975</v>
          </cell>
          <cell r="H30">
            <v>36.571150000000003</v>
          </cell>
          <cell r="I30">
            <v>37.014227500000004</v>
          </cell>
        </row>
        <row r="31">
          <cell r="B31">
            <v>7.2935737355193542</v>
          </cell>
          <cell r="C31">
            <v>11.469787010649867</v>
          </cell>
          <cell r="D31">
            <v>10.296942423218747</v>
          </cell>
          <cell r="E31">
            <v>-0.31965953223768162</v>
          </cell>
          <cell r="F31">
            <v>1.6361607020287883</v>
          </cell>
          <cell r="G31">
            <v>2.2496084104770775</v>
          </cell>
          <cell r="H31">
            <v>1.7032110242591658</v>
          </cell>
          <cell r="I31">
            <v>1.21154926766045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7C54D-E73E-464D-8D00-E461B9F2693E}">
  <dimension ref="A1:I283"/>
  <sheetViews>
    <sheetView topLeftCell="A3" workbookViewId="0">
      <selection activeCell="A9" sqref="A9"/>
    </sheetView>
  </sheetViews>
  <sheetFormatPr defaultRowHeight="14.5" x14ac:dyDescent="0.35"/>
  <cols>
    <col min="1" max="1" width="42.26953125" customWidth="1"/>
    <col min="2" max="2" width="9.1796875" customWidth="1"/>
    <col min="3" max="3" width="10.1796875" customWidth="1"/>
    <col min="4" max="10" width="10.1796875" bestFit="1" customWidth="1"/>
  </cols>
  <sheetData>
    <row r="1" spans="1:9" ht="18.5" x14ac:dyDescent="0.45">
      <c r="A1" s="7" t="s">
        <v>17</v>
      </c>
    </row>
    <row r="2" spans="1:9" s="1" customFormat="1" x14ac:dyDescent="0.35"/>
    <row r="3" spans="1:9" s="1" customFormat="1" x14ac:dyDescent="0.35"/>
    <row r="4" spans="1:9" x14ac:dyDescent="0.35">
      <c r="A4" s="1" t="s">
        <v>18</v>
      </c>
    </row>
    <row r="5" spans="1:9" x14ac:dyDescent="0.35">
      <c r="A5" s="1" t="s">
        <v>106</v>
      </c>
    </row>
    <row r="6" spans="1:9" x14ac:dyDescent="0.35">
      <c r="B6" s="38" t="str">
        <f>_xlfn.CONCAT('Economic Indicators'!D4," ranking")</f>
        <v>2023 ranking</v>
      </c>
      <c r="C6" s="38" t="str">
        <f>_xlfn.CONCAT('Economic Indicators'!E4," ranking")</f>
        <v>2024 ranking</v>
      </c>
      <c r="D6" s="1" t="str">
        <f>_xlfn.CONCAT([1]TAB1_CAN!I1,"–",RIGHT([1]TAB1_CAN!L1,2)," ranking")</f>
        <v>2025–28 ranking</v>
      </c>
      <c r="E6" s="1" t="str">
        <f>_xlfn.CONCAT([1]TAB1_CAN!C1,"–",RIGHT([1]TAB1_CAN!L1,2)," ranking")</f>
        <v>2019–28 ranking</v>
      </c>
    </row>
    <row r="7" spans="1:9" x14ac:dyDescent="0.35">
      <c r="A7" s="2"/>
      <c r="B7" s="2">
        <f>'Economic Indicators'!D6</f>
        <v>2.628952747219726</v>
      </c>
      <c r="C7" s="16">
        <f>'Economic Indicators'!E6</f>
        <v>1.0683918658211722</v>
      </c>
      <c r="D7" s="16">
        <f>100*(('Economic Indicators'!I5/'Economic Indicators'!E5)^(1/4)-1)</f>
        <v>2.4557465696291914</v>
      </c>
      <c r="E7" s="16">
        <f>100*(([2]tab1_w!$L$2/[2]tab1_w!$B$2)^(1/10)-1)</f>
        <v>1.7175229920451507</v>
      </c>
      <c r="G7" s="2">
        <f t="shared" ref="G7" si="0">B7</f>
        <v>2.628952747219726</v>
      </c>
      <c r="H7" s="2" t="str">
        <f>_xlfn.CONCAT('Economic Indicators'!D4)</f>
        <v>2023</v>
      </c>
      <c r="I7" s="2" t="str">
        <f>_xlfn.CONCAT('Economic Indicators'!D4,"e")</f>
        <v>2023e</v>
      </c>
    </row>
    <row r="8" spans="1:9" x14ac:dyDescent="0.35">
      <c r="A8" t="str">
        <f>CONCATENATE("(Out of"," ", [3]DATA!$B$60," ", "CMAs)")</f>
        <v>(Out of 13 CMAs)</v>
      </c>
      <c r="B8" s="24" t="str">
        <f>[4]ranking!$B$99</f>
        <v>#2</v>
      </c>
      <c r="C8" s="24" t="str">
        <f>[4]ranking!$D$99</f>
        <v>#6</v>
      </c>
      <c r="D8" s="24" t="str">
        <f>[4]ranking!$F$99</f>
        <v>#8</v>
      </c>
      <c r="E8" s="24" t="str">
        <f>[4]ranking!$H$99</f>
        <v>#8</v>
      </c>
      <c r="G8" s="2">
        <f>C7</f>
        <v>1.0683918658211722</v>
      </c>
      <c r="H8" s="2" t="str">
        <f>_xlfn.CONCAT('Economic Indicators'!E4,"f")</f>
        <v>2024f</v>
      </c>
    </row>
    <row r="9" spans="1:9" x14ac:dyDescent="0.35">
      <c r="B9" s="24"/>
      <c r="C9" s="24"/>
      <c r="D9" s="24"/>
      <c r="E9" s="24"/>
      <c r="G9" s="2">
        <f>D7</f>
        <v>2.4557465696291914</v>
      </c>
      <c r="H9" t="str">
        <f>_xlfn.CONCAT([1]TAB1_CAN!I1,"–",RIGHT([1]TAB1_CAN!L1,2),"f")</f>
        <v>2025–28f</v>
      </c>
    </row>
    <row r="10" spans="1:9" x14ac:dyDescent="0.35">
      <c r="A10" t="s">
        <v>107</v>
      </c>
      <c r="B10" s="24"/>
      <c r="C10" s="24"/>
      <c r="D10" s="24"/>
      <c r="E10" s="24"/>
      <c r="G10" s="2">
        <f>E7</f>
        <v>1.7175229920451507</v>
      </c>
      <c r="H10" t="str">
        <f>_xlfn.CONCAT([1]TAB1_CAN!C1,"–",RIGHT([1]TAB1_CAN!L1,2),"f")</f>
        <v>2019–28f</v>
      </c>
    </row>
    <row r="17" customFormat="1" x14ac:dyDescent="0.35"/>
    <row r="18" customFormat="1" x14ac:dyDescent="0.35"/>
    <row r="19" customFormat="1" x14ac:dyDescent="0.35"/>
    <row r="20" customFormat="1" x14ac:dyDescent="0.35"/>
    <row r="21" customFormat="1" x14ac:dyDescent="0.35"/>
    <row r="22" customFormat="1" x14ac:dyDescent="0.35"/>
    <row r="23" customFormat="1" x14ac:dyDescent="0.35"/>
    <row r="24" customFormat="1" x14ac:dyDescent="0.35"/>
    <row r="25" customFormat="1" x14ac:dyDescent="0.35"/>
    <row r="26" customFormat="1" x14ac:dyDescent="0.35"/>
    <row r="27" customFormat="1" x14ac:dyDescent="0.35"/>
    <row r="28" customFormat="1" x14ac:dyDescent="0.35"/>
    <row r="29" customFormat="1" x14ac:dyDescent="0.35"/>
    <row r="30" customFormat="1" x14ac:dyDescent="0.35"/>
    <row r="31" customFormat="1" x14ac:dyDescent="0.35"/>
    <row r="32" customFormat="1" x14ac:dyDescent="0.35"/>
    <row r="33" customFormat="1" x14ac:dyDescent="0.35"/>
    <row r="34" customFormat="1" x14ac:dyDescent="0.35"/>
    <row r="35" customFormat="1" x14ac:dyDescent="0.35"/>
    <row r="36" customFormat="1" x14ac:dyDescent="0.35"/>
    <row r="37" customFormat="1" x14ac:dyDescent="0.35"/>
    <row r="38" customFormat="1" x14ac:dyDescent="0.35"/>
    <row r="39" customFormat="1" x14ac:dyDescent="0.35"/>
    <row r="40" customFormat="1" x14ac:dyDescent="0.35"/>
    <row r="41" customFormat="1" x14ac:dyDescent="0.35"/>
    <row r="42" customFormat="1" x14ac:dyDescent="0.35"/>
    <row r="43" customFormat="1" x14ac:dyDescent="0.35"/>
    <row r="44" customFormat="1" x14ac:dyDescent="0.35"/>
    <row r="45" customFormat="1" x14ac:dyDescent="0.35"/>
    <row r="46" customFormat="1" x14ac:dyDescent="0.35"/>
    <row r="47" customFormat="1" x14ac:dyDescent="0.35"/>
    <row r="48" customFormat="1" x14ac:dyDescent="0.35"/>
    <row r="49" customFormat="1" x14ac:dyDescent="0.35"/>
    <row r="50" customFormat="1" x14ac:dyDescent="0.35"/>
    <row r="51" customFormat="1" x14ac:dyDescent="0.35"/>
    <row r="52" customFormat="1" x14ac:dyDescent="0.35"/>
    <row r="53" customFormat="1" x14ac:dyDescent="0.35"/>
    <row r="54" customFormat="1" x14ac:dyDescent="0.35"/>
    <row r="55" customFormat="1" x14ac:dyDescent="0.35"/>
    <row r="56" customFormat="1" x14ac:dyDescent="0.35"/>
    <row r="57" customFormat="1" x14ac:dyDescent="0.35"/>
    <row r="58" customFormat="1" x14ac:dyDescent="0.35"/>
    <row r="59" customFormat="1" x14ac:dyDescent="0.35"/>
    <row r="60" customFormat="1" x14ac:dyDescent="0.35"/>
    <row r="61" customFormat="1" x14ac:dyDescent="0.35"/>
    <row r="62" customFormat="1" x14ac:dyDescent="0.35"/>
    <row r="63" customFormat="1" x14ac:dyDescent="0.35"/>
    <row r="64" customFormat="1" x14ac:dyDescent="0.35"/>
    <row r="65" customFormat="1" x14ac:dyDescent="0.35"/>
    <row r="66" customFormat="1" x14ac:dyDescent="0.35"/>
    <row r="67" customFormat="1" x14ac:dyDescent="0.35"/>
    <row r="68" customFormat="1" x14ac:dyDescent="0.35"/>
    <row r="69" customFormat="1" x14ac:dyDescent="0.35"/>
    <row r="70" customFormat="1" x14ac:dyDescent="0.35"/>
    <row r="71" customFormat="1" x14ac:dyDescent="0.35"/>
    <row r="72" customFormat="1" x14ac:dyDescent="0.35"/>
    <row r="73" customFormat="1" x14ac:dyDescent="0.35"/>
    <row r="74" customFormat="1" x14ac:dyDescent="0.35"/>
    <row r="75" customFormat="1" x14ac:dyDescent="0.35"/>
    <row r="76" customFormat="1" x14ac:dyDescent="0.35"/>
    <row r="77" customFormat="1" x14ac:dyDescent="0.35"/>
    <row r="78" customFormat="1" x14ac:dyDescent="0.35"/>
    <row r="79" customFormat="1" x14ac:dyDescent="0.35"/>
    <row r="80" customFormat="1" x14ac:dyDescent="0.35"/>
    <row r="81" customFormat="1" x14ac:dyDescent="0.35"/>
    <row r="82" customFormat="1" x14ac:dyDescent="0.35"/>
    <row r="83" customFormat="1" x14ac:dyDescent="0.35"/>
    <row r="84" customFormat="1" x14ac:dyDescent="0.35"/>
    <row r="85" customFormat="1" x14ac:dyDescent="0.35"/>
    <row r="86" customFormat="1" x14ac:dyDescent="0.35"/>
    <row r="87" customFormat="1" x14ac:dyDescent="0.35"/>
    <row r="88" customFormat="1" x14ac:dyDescent="0.35"/>
    <row r="89" customFormat="1" x14ac:dyDescent="0.35"/>
    <row r="90" customFormat="1" x14ac:dyDescent="0.35"/>
    <row r="91" customFormat="1" x14ac:dyDescent="0.35"/>
    <row r="92" customFormat="1" x14ac:dyDescent="0.35"/>
    <row r="93" customFormat="1" x14ac:dyDescent="0.35"/>
    <row r="94" customFormat="1" x14ac:dyDescent="0.35"/>
    <row r="95" customFormat="1" x14ac:dyDescent="0.35"/>
    <row r="96" customFormat="1" x14ac:dyDescent="0.35"/>
    <row r="97" customFormat="1" x14ac:dyDescent="0.35"/>
    <row r="98" customFormat="1" x14ac:dyDescent="0.35"/>
    <row r="99" customFormat="1" x14ac:dyDescent="0.35"/>
    <row r="100" customFormat="1" x14ac:dyDescent="0.35"/>
    <row r="101" customFormat="1" x14ac:dyDescent="0.35"/>
    <row r="102" customFormat="1" x14ac:dyDescent="0.35"/>
    <row r="103" customFormat="1" x14ac:dyDescent="0.35"/>
    <row r="104" customFormat="1" x14ac:dyDescent="0.35"/>
    <row r="105" customFormat="1" x14ac:dyDescent="0.35"/>
    <row r="106" customFormat="1" x14ac:dyDescent="0.35"/>
    <row r="107" customFormat="1" x14ac:dyDescent="0.35"/>
    <row r="108" customFormat="1" x14ac:dyDescent="0.35"/>
    <row r="109" customFormat="1" x14ac:dyDescent="0.35"/>
    <row r="110" customFormat="1" x14ac:dyDescent="0.35"/>
    <row r="111" customFormat="1" x14ac:dyDescent="0.35"/>
    <row r="112" customFormat="1" x14ac:dyDescent="0.35"/>
    <row r="113" customFormat="1" x14ac:dyDescent="0.35"/>
    <row r="114" customFormat="1" x14ac:dyDescent="0.35"/>
    <row r="115" customFormat="1" x14ac:dyDescent="0.35"/>
    <row r="116" customFormat="1" x14ac:dyDescent="0.35"/>
    <row r="117" customFormat="1" x14ac:dyDescent="0.35"/>
    <row r="118" customFormat="1" x14ac:dyDescent="0.35"/>
    <row r="119" customFormat="1" x14ac:dyDescent="0.35"/>
    <row r="120" customFormat="1" x14ac:dyDescent="0.35"/>
    <row r="121" customFormat="1" x14ac:dyDescent="0.35"/>
    <row r="122" customFormat="1" x14ac:dyDescent="0.35"/>
    <row r="123" customFormat="1" x14ac:dyDescent="0.35"/>
    <row r="124" customFormat="1" x14ac:dyDescent="0.35"/>
    <row r="125" customFormat="1" x14ac:dyDescent="0.35"/>
    <row r="126" customFormat="1" x14ac:dyDescent="0.35"/>
    <row r="127" customFormat="1" x14ac:dyDescent="0.35"/>
    <row r="128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customFormat="1" x14ac:dyDescent="0.35"/>
    <row r="162" customFormat="1" x14ac:dyDescent="0.35"/>
    <row r="163" customFormat="1" x14ac:dyDescent="0.35"/>
    <row r="164" customFormat="1" x14ac:dyDescent="0.35"/>
    <row r="165" customFormat="1" x14ac:dyDescent="0.35"/>
    <row r="166" customFormat="1" x14ac:dyDescent="0.35"/>
    <row r="167" customFormat="1" x14ac:dyDescent="0.35"/>
    <row r="168" customFormat="1" x14ac:dyDescent="0.35"/>
    <row r="169" customFormat="1" x14ac:dyDescent="0.35"/>
    <row r="170" customFormat="1" x14ac:dyDescent="0.35"/>
    <row r="171" customFormat="1" x14ac:dyDescent="0.35"/>
    <row r="172" customFormat="1" x14ac:dyDescent="0.35"/>
    <row r="173" customFormat="1" x14ac:dyDescent="0.35"/>
    <row r="174" customFormat="1" x14ac:dyDescent="0.35"/>
    <row r="175" customFormat="1" x14ac:dyDescent="0.35"/>
    <row r="176" customFormat="1" x14ac:dyDescent="0.35"/>
    <row r="177" customFormat="1" x14ac:dyDescent="0.35"/>
    <row r="178" customFormat="1" x14ac:dyDescent="0.35"/>
    <row r="179" customFormat="1" x14ac:dyDescent="0.35"/>
    <row r="180" customFormat="1" x14ac:dyDescent="0.35"/>
    <row r="181" customFormat="1" x14ac:dyDescent="0.35"/>
    <row r="182" customFormat="1" x14ac:dyDescent="0.35"/>
    <row r="183" customFormat="1" x14ac:dyDescent="0.35"/>
    <row r="184" customFormat="1" x14ac:dyDescent="0.35"/>
    <row r="185" customFormat="1" x14ac:dyDescent="0.35"/>
    <row r="186" customFormat="1" x14ac:dyDescent="0.35"/>
    <row r="187" customFormat="1" x14ac:dyDescent="0.35"/>
    <row r="188" customFormat="1" x14ac:dyDescent="0.35"/>
    <row r="189" customFormat="1" x14ac:dyDescent="0.35"/>
    <row r="190" customFormat="1" x14ac:dyDescent="0.35"/>
    <row r="191" customFormat="1" x14ac:dyDescent="0.35"/>
    <row r="192" customFormat="1" x14ac:dyDescent="0.35"/>
    <row r="193" customFormat="1" x14ac:dyDescent="0.35"/>
    <row r="194" customFormat="1" x14ac:dyDescent="0.35"/>
    <row r="195" customFormat="1" x14ac:dyDescent="0.35"/>
    <row r="196" customFormat="1" x14ac:dyDescent="0.35"/>
    <row r="197" customFormat="1" x14ac:dyDescent="0.35"/>
    <row r="198" customFormat="1" x14ac:dyDescent="0.35"/>
    <row r="199" customFormat="1" x14ac:dyDescent="0.35"/>
    <row r="200" customFormat="1" x14ac:dyDescent="0.35"/>
    <row r="201" customFormat="1" x14ac:dyDescent="0.35"/>
    <row r="202" customFormat="1" x14ac:dyDescent="0.35"/>
    <row r="203" customFormat="1" x14ac:dyDescent="0.35"/>
    <row r="204" customFormat="1" x14ac:dyDescent="0.35"/>
    <row r="205" customFormat="1" x14ac:dyDescent="0.35"/>
    <row r="206" customFormat="1" x14ac:dyDescent="0.35"/>
    <row r="207" customFormat="1" x14ac:dyDescent="0.35"/>
    <row r="208" customFormat="1" x14ac:dyDescent="0.35"/>
    <row r="209" customFormat="1" x14ac:dyDescent="0.35"/>
    <row r="210" customFormat="1" x14ac:dyDescent="0.35"/>
    <row r="211" customFormat="1" x14ac:dyDescent="0.35"/>
    <row r="212" customFormat="1" x14ac:dyDescent="0.35"/>
    <row r="213" customFormat="1" x14ac:dyDescent="0.35"/>
    <row r="214" customFormat="1" x14ac:dyDescent="0.35"/>
    <row r="215" customFormat="1" x14ac:dyDescent="0.35"/>
    <row r="216" customFormat="1" x14ac:dyDescent="0.35"/>
    <row r="217" customFormat="1" x14ac:dyDescent="0.35"/>
    <row r="218" customFormat="1" x14ac:dyDescent="0.35"/>
    <row r="219" customFormat="1" x14ac:dyDescent="0.35"/>
    <row r="220" customFormat="1" x14ac:dyDescent="0.35"/>
    <row r="221" customFormat="1" x14ac:dyDescent="0.35"/>
    <row r="222" customFormat="1" x14ac:dyDescent="0.35"/>
    <row r="223" customFormat="1" x14ac:dyDescent="0.35"/>
    <row r="224" customFormat="1" x14ac:dyDescent="0.35"/>
    <row r="225" customFormat="1" x14ac:dyDescent="0.35"/>
    <row r="226" customFormat="1" x14ac:dyDescent="0.35"/>
    <row r="227" customFormat="1" x14ac:dyDescent="0.35"/>
    <row r="228" customFormat="1" x14ac:dyDescent="0.35"/>
    <row r="229" customFormat="1" x14ac:dyDescent="0.35"/>
    <row r="230" customFormat="1" x14ac:dyDescent="0.35"/>
    <row r="231" customFormat="1" x14ac:dyDescent="0.35"/>
    <row r="232" customFormat="1" x14ac:dyDescent="0.35"/>
    <row r="233" customFormat="1" x14ac:dyDescent="0.35"/>
    <row r="234" customFormat="1" x14ac:dyDescent="0.35"/>
    <row r="235" customFormat="1" x14ac:dyDescent="0.35"/>
    <row r="236" customFormat="1" x14ac:dyDescent="0.35"/>
    <row r="237" customFormat="1" x14ac:dyDescent="0.35"/>
    <row r="238" customFormat="1" x14ac:dyDescent="0.35"/>
    <row r="239" customFormat="1" x14ac:dyDescent="0.35"/>
    <row r="240" customFormat="1" x14ac:dyDescent="0.35"/>
    <row r="241" customFormat="1" x14ac:dyDescent="0.35"/>
    <row r="242" customFormat="1" x14ac:dyDescent="0.35"/>
    <row r="243" customFormat="1" x14ac:dyDescent="0.35"/>
    <row r="244" customFormat="1" x14ac:dyDescent="0.35"/>
    <row r="245" customFormat="1" x14ac:dyDescent="0.35"/>
    <row r="246" customFormat="1" x14ac:dyDescent="0.35"/>
    <row r="247" customFormat="1" x14ac:dyDescent="0.35"/>
    <row r="248" customFormat="1" x14ac:dyDescent="0.35"/>
    <row r="249" customFormat="1" x14ac:dyDescent="0.35"/>
    <row r="250" customFormat="1" x14ac:dyDescent="0.35"/>
    <row r="251" customFormat="1" x14ac:dyDescent="0.35"/>
    <row r="252" customFormat="1" x14ac:dyDescent="0.35"/>
    <row r="253" customFormat="1" x14ac:dyDescent="0.35"/>
    <row r="254" customFormat="1" x14ac:dyDescent="0.35"/>
    <row r="255" customFormat="1" x14ac:dyDescent="0.35"/>
    <row r="256" customFormat="1" x14ac:dyDescent="0.35"/>
    <row r="257" customFormat="1" x14ac:dyDescent="0.35"/>
    <row r="258" customFormat="1" x14ac:dyDescent="0.35"/>
    <row r="259" customFormat="1" x14ac:dyDescent="0.35"/>
    <row r="260" customFormat="1" x14ac:dyDescent="0.35"/>
    <row r="261" customFormat="1" x14ac:dyDescent="0.35"/>
    <row r="262" customFormat="1" x14ac:dyDescent="0.35"/>
    <row r="263" customFormat="1" x14ac:dyDescent="0.35"/>
    <row r="264" customFormat="1" x14ac:dyDescent="0.35"/>
    <row r="265" customFormat="1" x14ac:dyDescent="0.35"/>
    <row r="266" customFormat="1" x14ac:dyDescent="0.35"/>
    <row r="267" customFormat="1" x14ac:dyDescent="0.35"/>
    <row r="268" customFormat="1" x14ac:dyDescent="0.35"/>
    <row r="269" customFormat="1" x14ac:dyDescent="0.35"/>
    <row r="270" customFormat="1" x14ac:dyDescent="0.35"/>
    <row r="271" customFormat="1" x14ac:dyDescent="0.35"/>
    <row r="272" customFormat="1" x14ac:dyDescent="0.35"/>
    <row r="273" customFormat="1" x14ac:dyDescent="0.35"/>
    <row r="274" customFormat="1" x14ac:dyDescent="0.35"/>
    <row r="275" customFormat="1" x14ac:dyDescent="0.35"/>
    <row r="276" customFormat="1" x14ac:dyDescent="0.35"/>
    <row r="277" customFormat="1" x14ac:dyDescent="0.35"/>
    <row r="278" customFormat="1" x14ac:dyDescent="0.35"/>
    <row r="279" customFormat="1" x14ac:dyDescent="0.35"/>
    <row r="280" customFormat="1" x14ac:dyDescent="0.35"/>
    <row r="281" customFormat="1" x14ac:dyDescent="0.35"/>
    <row r="282" customFormat="1" x14ac:dyDescent="0.35"/>
    <row r="283" customFormat="1" x14ac:dyDescent="0.35"/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90822-1536-433C-8DC5-558B5B9C0DB2}">
  <dimension ref="A1:T282"/>
  <sheetViews>
    <sheetView topLeftCell="A5" workbookViewId="0">
      <selection activeCell="A16" sqref="A16"/>
    </sheetView>
  </sheetViews>
  <sheetFormatPr defaultRowHeight="14.5" x14ac:dyDescent="0.35"/>
  <cols>
    <col min="1" max="1" width="42.26953125" customWidth="1"/>
    <col min="2" max="2" width="9.1796875" customWidth="1"/>
    <col min="3" max="3" width="10.1796875" customWidth="1"/>
    <col min="4" max="10" width="10.1796875" bestFit="1" customWidth="1"/>
  </cols>
  <sheetData>
    <row r="1" spans="1:20" ht="18.5" x14ac:dyDescent="0.45">
      <c r="A1" s="7" t="s">
        <v>17</v>
      </c>
    </row>
    <row r="2" spans="1:20" s="1" customFormat="1" x14ac:dyDescent="0.35"/>
    <row r="4" spans="1:20" x14ac:dyDescent="0.35">
      <c r="A4" s="8" t="s">
        <v>42</v>
      </c>
    </row>
    <row r="5" spans="1:20" x14ac:dyDescent="0.35">
      <c r="A5" s="1" t="s">
        <v>43</v>
      </c>
    </row>
    <row r="7" spans="1:20" s="1" customFormat="1" x14ac:dyDescent="0.35">
      <c r="A7" s="1" t="s">
        <v>44</v>
      </c>
      <c r="B7" s="1" t="str">
        <f>+[12]TAB16_w!B1</f>
        <v>2015</v>
      </c>
      <c r="C7" s="1" t="str">
        <f>+[12]TAB16_w!C1</f>
        <v>2016</v>
      </c>
      <c r="D7" s="1" t="str">
        <f>+[12]TAB16_w!D1</f>
        <v>2017</v>
      </c>
      <c r="E7" s="1" t="str">
        <f>+[12]TAB16_w!E1</f>
        <v>2018</v>
      </c>
      <c r="F7" s="1" t="str">
        <f>+[12]TAB16_w!F1</f>
        <v>2019</v>
      </c>
      <c r="G7" s="1" t="str">
        <f>+[12]TAB16_w!G1</f>
        <v>2020</v>
      </c>
      <c r="H7" s="1" t="str">
        <f>+[12]TAB16_w!H1</f>
        <v>2021</v>
      </c>
      <c r="I7" s="1" t="str">
        <f>+[12]TAB16_w!I1</f>
        <v>2022</v>
      </c>
      <c r="J7" s="1" t="str">
        <f>+[12]TAB16_w!J1</f>
        <v>2023</v>
      </c>
    </row>
    <row r="8" spans="1:20" x14ac:dyDescent="0.35">
      <c r="A8" t="s">
        <v>12</v>
      </c>
      <c r="B8" s="23">
        <f>+[12]TAB16_w!B2</f>
        <v>1595990</v>
      </c>
      <c r="C8" s="23">
        <f>+[12]TAB16_w!C2</f>
        <v>2001393</v>
      </c>
      <c r="D8" s="23">
        <f>+[12]TAB16_w!D2</f>
        <v>2234900</v>
      </c>
      <c r="E8" s="23">
        <f>+[12]TAB16_w!E2</f>
        <v>2050930</v>
      </c>
      <c r="F8" s="23">
        <f>+[12]TAB16_w!F2</f>
        <v>2501102</v>
      </c>
      <c r="G8" s="23">
        <f>+[12]TAB16_w!G2</f>
        <v>2064322</v>
      </c>
      <c r="H8" s="23">
        <f>+[12]TAB16_w!H2</f>
        <v>2724235</v>
      </c>
      <c r="I8" s="23">
        <f>+[12]TAB16_w!I2</f>
        <v>2637660</v>
      </c>
      <c r="J8" s="23">
        <f>+[12]TAB16_w!J2</f>
        <v>2601081</v>
      </c>
      <c r="L8" s="23"/>
      <c r="M8" s="23"/>
      <c r="N8" s="23"/>
      <c r="O8" s="23"/>
      <c r="P8" s="23"/>
      <c r="Q8" s="23"/>
      <c r="R8" s="23"/>
      <c r="S8" s="23"/>
      <c r="T8" s="23"/>
    </row>
    <row r="9" spans="1:20" x14ac:dyDescent="0.35">
      <c r="A9" s="19" t="s">
        <v>49</v>
      </c>
      <c r="B9" s="23">
        <f>+[12]TAB16_w!B3</f>
        <v>973980</v>
      </c>
      <c r="C9" s="23">
        <f>+[12]TAB16_w!C3</f>
        <v>997359</v>
      </c>
      <c r="D9" s="23">
        <f>+[12]TAB16_w!D3</f>
        <v>1312950</v>
      </c>
      <c r="E9" s="23">
        <f>+[12]TAB16_w!E3</f>
        <v>1220846</v>
      </c>
      <c r="F9" s="23">
        <f>+[12]TAB16_w!F3</f>
        <v>1286501</v>
      </c>
      <c r="G9" s="23">
        <f>+[12]TAB16_w!G3</f>
        <v>1267845</v>
      </c>
      <c r="H9" s="23">
        <f>+[12]TAB16_w!H3</f>
        <v>1855944</v>
      </c>
      <c r="I9" s="23">
        <f>+[12]TAB16_w!I3</f>
        <v>1606963</v>
      </c>
      <c r="J9" s="23">
        <f>+[12]TAB16_w!J3</f>
        <v>1826755</v>
      </c>
      <c r="L9" s="23"/>
      <c r="M9" s="23"/>
      <c r="N9" s="23"/>
      <c r="O9" s="23"/>
      <c r="P9" s="23"/>
      <c r="Q9" s="23"/>
      <c r="R9" s="23"/>
      <c r="S9" s="23"/>
      <c r="T9" s="23"/>
    </row>
    <row r="10" spans="1:20" x14ac:dyDescent="0.35">
      <c r="A10" s="19" t="s">
        <v>50</v>
      </c>
      <c r="B10" s="23">
        <f>+[12]TAB16_w!B4</f>
        <v>622010</v>
      </c>
      <c r="C10" s="23">
        <f>+[12]TAB16_w!C4</f>
        <v>1004034</v>
      </c>
      <c r="D10" s="23">
        <f>+[12]TAB16_w!D4</f>
        <v>921950</v>
      </c>
      <c r="E10" s="23">
        <f>+[12]TAB16_w!E4</f>
        <v>830084</v>
      </c>
      <c r="F10" s="23">
        <f>+[12]TAB16_w!F4</f>
        <v>1214601</v>
      </c>
      <c r="G10" s="23">
        <f>+[12]TAB16_w!G4</f>
        <v>796477</v>
      </c>
      <c r="H10" s="23">
        <f>+[12]TAB16_w!H4</f>
        <v>868291</v>
      </c>
      <c r="I10" s="23">
        <f>+[12]TAB16_w!I4</f>
        <v>1030697</v>
      </c>
      <c r="J10" s="23">
        <f>+[12]TAB16_w!J4</f>
        <v>774326</v>
      </c>
      <c r="L10" s="23"/>
      <c r="M10" s="23"/>
      <c r="N10" s="23"/>
      <c r="O10" s="23"/>
      <c r="P10" s="23"/>
      <c r="Q10" s="23"/>
      <c r="R10" s="23"/>
      <c r="S10" s="23"/>
      <c r="T10" s="23"/>
    </row>
    <row r="11" spans="1:20" x14ac:dyDescent="0.35">
      <c r="A11" s="22" t="s">
        <v>13</v>
      </c>
      <c r="B11" s="23">
        <f>+[12]TAB16_w!B5</f>
        <v>51145</v>
      </c>
      <c r="C11" s="23">
        <f>+[12]TAB16_w!C5</f>
        <v>191741</v>
      </c>
      <c r="D11" s="23">
        <f>+[12]TAB16_w!D5</f>
        <v>170607</v>
      </c>
      <c r="E11" s="23">
        <f>+[12]TAB16_w!E5</f>
        <v>122041</v>
      </c>
      <c r="F11" s="23">
        <f>+[12]TAB16_w!F5</f>
        <v>82751</v>
      </c>
      <c r="G11" s="23">
        <f>+[12]TAB16_w!G5</f>
        <v>178315</v>
      </c>
      <c r="H11" s="23">
        <f>+[12]TAB16_w!H5</f>
        <v>103496</v>
      </c>
      <c r="I11" s="23">
        <f>+[12]TAB16_w!I5</f>
        <v>105312</v>
      </c>
      <c r="J11" s="23">
        <f>+[12]TAB16_w!J5</f>
        <v>71705</v>
      </c>
      <c r="L11" s="23"/>
      <c r="M11" s="23"/>
      <c r="N11" s="23"/>
      <c r="O11" s="23"/>
      <c r="P11" s="23"/>
      <c r="Q11" s="23"/>
      <c r="R11" s="23"/>
      <c r="S11" s="23"/>
      <c r="T11" s="23"/>
    </row>
    <row r="12" spans="1:20" x14ac:dyDescent="0.35">
      <c r="A12" s="22" t="s">
        <v>51</v>
      </c>
      <c r="B12" s="23">
        <f>+[12]TAB16_w!B6</f>
        <v>390092</v>
      </c>
      <c r="C12" s="23">
        <f>+[12]TAB16_w!C6</f>
        <v>588128</v>
      </c>
      <c r="D12" s="23">
        <f>+[12]TAB16_w!D6</f>
        <v>597901</v>
      </c>
      <c r="E12" s="23">
        <f>+[12]TAB16_w!E6</f>
        <v>610212</v>
      </c>
      <c r="F12" s="23">
        <f>+[12]TAB16_w!F6</f>
        <v>828189</v>
      </c>
      <c r="G12" s="23">
        <f>+[12]TAB16_w!G6</f>
        <v>457200</v>
      </c>
      <c r="H12" s="23">
        <f>+[12]TAB16_w!H6</f>
        <v>495057</v>
      </c>
      <c r="I12" s="23">
        <f>+[12]TAB16_w!I6</f>
        <v>759860</v>
      </c>
      <c r="J12" s="23">
        <f>+[12]TAB16_w!J6</f>
        <v>456314</v>
      </c>
      <c r="L12" s="23"/>
      <c r="M12" s="23"/>
      <c r="N12" s="23"/>
      <c r="O12" s="23"/>
      <c r="P12" s="23"/>
      <c r="Q12" s="23"/>
      <c r="R12" s="23"/>
      <c r="S12" s="23"/>
      <c r="T12" s="23"/>
    </row>
    <row r="13" spans="1:20" x14ac:dyDescent="0.35">
      <c r="A13" s="22" t="s">
        <v>69</v>
      </c>
      <c r="B13" s="23">
        <f>+[12]TAB16_w!B7</f>
        <v>180773</v>
      </c>
      <c r="C13" s="23">
        <f>+[12]TAB16_w!C7</f>
        <v>224165</v>
      </c>
      <c r="D13" s="23">
        <f>+[12]TAB16_w!D7</f>
        <v>153442</v>
      </c>
      <c r="E13" s="23">
        <f>+[12]TAB16_w!E7</f>
        <v>97831</v>
      </c>
      <c r="F13" s="23">
        <f>+[12]TAB16_w!F7</f>
        <v>303661</v>
      </c>
      <c r="G13" s="23">
        <f>+[12]TAB16_w!G7</f>
        <v>160962</v>
      </c>
      <c r="H13" s="23">
        <f>+[12]TAB16_w!H7</f>
        <v>269738</v>
      </c>
      <c r="I13" s="23">
        <f>+[12]TAB16_w!I7</f>
        <v>165530</v>
      </c>
      <c r="J13" s="23">
        <f>+[12]TAB16_w!J7</f>
        <v>246306</v>
      </c>
      <c r="L13" s="23"/>
      <c r="M13" s="23"/>
      <c r="N13" s="23"/>
      <c r="O13" s="23"/>
      <c r="P13" s="23"/>
      <c r="Q13" s="23"/>
      <c r="R13" s="23"/>
      <c r="S13" s="23"/>
      <c r="T13" s="23"/>
    </row>
    <row r="14" spans="1:20" s="1" customFormat="1" x14ac:dyDescent="0.35">
      <c r="A14" s="1" t="s">
        <v>45</v>
      </c>
    </row>
    <row r="15" spans="1:20" x14ac:dyDescent="0.35">
      <c r="A15" t="s">
        <v>46</v>
      </c>
      <c r="B15" s="23">
        <f>'[13]office sector'!C28</f>
        <v>8632.0499999999993</v>
      </c>
      <c r="C15" s="23">
        <f>'[13]office sector'!D28</f>
        <v>9439.5210000000006</v>
      </c>
      <c r="D15" s="23">
        <f>'[13]office sector'!E28</f>
        <v>9439.5210000000006</v>
      </c>
      <c r="E15" s="23">
        <f>'[13]office sector'!F28</f>
        <v>9820</v>
      </c>
      <c r="F15" s="23">
        <f>'[13]office sector'!G28</f>
        <v>9820</v>
      </c>
      <c r="G15" s="23">
        <f>'[13]office sector'!H28</f>
        <v>9820</v>
      </c>
      <c r="H15" s="23">
        <f>'[13]office sector'!I28</f>
        <v>9820</v>
      </c>
      <c r="I15" s="23">
        <f>'[13]office sector'!J28</f>
        <v>9820</v>
      </c>
      <c r="J15" s="23">
        <f>'[13]office sector'!K28</f>
        <v>9820</v>
      </c>
      <c r="L15" s="23"/>
      <c r="M15" s="23"/>
      <c r="N15" s="23"/>
      <c r="O15" s="23"/>
      <c r="P15" s="23"/>
      <c r="Q15" s="23"/>
      <c r="R15" s="23"/>
      <c r="S15" s="23"/>
      <c r="T15" s="23"/>
    </row>
    <row r="16" spans="1:20" x14ac:dyDescent="0.35">
      <c r="A16" t="s">
        <v>55</v>
      </c>
      <c r="B16" s="25">
        <f>'[13]office sector'!C29</f>
        <v>0.94806666042175358</v>
      </c>
      <c r="C16" s="25">
        <f>'[13]office sector'!D29</f>
        <v>9.3543364554190553</v>
      </c>
      <c r="D16" s="25">
        <f>'[13]office sector'!E29</f>
        <v>0</v>
      </c>
      <c r="E16" s="25">
        <f>'[13]office sector'!F29</f>
        <v>4.0307024053445106</v>
      </c>
      <c r="F16" s="25">
        <f>'[13]office sector'!G29</f>
        <v>0</v>
      </c>
      <c r="G16" s="25">
        <f>'[13]office sector'!H29</f>
        <v>0</v>
      </c>
      <c r="H16" s="25">
        <f>'[13]office sector'!I29</f>
        <v>0</v>
      </c>
      <c r="I16" s="25">
        <f>'[13]office sector'!J29</f>
        <v>0</v>
      </c>
      <c r="J16" s="25">
        <f>'[13]office sector'!K29</f>
        <v>0</v>
      </c>
      <c r="L16" s="25"/>
      <c r="M16" s="25"/>
      <c r="N16" s="25"/>
      <c r="O16" s="25"/>
      <c r="P16" s="25"/>
      <c r="Q16" s="25"/>
      <c r="R16" s="25"/>
      <c r="S16" s="25"/>
      <c r="T16" s="25"/>
    </row>
    <row r="17" spans="1:20" x14ac:dyDescent="0.35">
      <c r="A17" t="s">
        <v>47</v>
      </c>
      <c r="B17" s="29">
        <f>'[13]office sector'!C30</f>
        <v>11.2</v>
      </c>
      <c r="C17" s="29">
        <f>'[13]office sector'!D30</f>
        <v>8.9</v>
      </c>
      <c r="D17" s="29">
        <f>'[13]office sector'!E30</f>
        <v>8.8000000000000007</v>
      </c>
      <c r="E17" s="29">
        <f>'[13]office sector'!F30</f>
        <v>11.7</v>
      </c>
      <c r="F17" s="29">
        <f>'[13]office sector'!G30</f>
        <v>11.8</v>
      </c>
      <c r="G17" s="29">
        <f>'[13]office sector'!H30</f>
        <v>11.6</v>
      </c>
      <c r="H17" s="29">
        <f>'[13]office sector'!I30</f>
        <v>15.3</v>
      </c>
      <c r="I17" s="29">
        <f>'[13]office sector'!J30</f>
        <v>16</v>
      </c>
      <c r="J17" s="29">
        <f>'[13]office sector'!K30</f>
        <v>18.399999999999999</v>
      </c>
      <c r="L17" s="29"/>
      <c r="M17" s="29"/>
      <c r="N17" s="29"/>
      <c r="O17" s="29"/>
      <c r="P17" s="29"/>
      <c r="Q17" s="29"/>
      <c r="R17" s="29"/>
      <c r="S17" s="29"/>
      <c r="T17" s="29"/>
    </row>
    <row r="18" spans="1:20" x14ac:dyDescent="0.35">
      <c r="A18" t="s">
        <v>48</v>
      </c>
      <c r="B18" s="23">
        <f>+[14]TAB13_w!B2</f>
        <v>91.966710562829192</v>
      </c>
      <c r="C18" s="23">
        <f>+[14]TAB13_w!C2</f>
        <v>93.589013576335333</v>
      </c>
      <c r="D18" s="23">
        <f>+[14]TAB13_w!D2</f>
        <v>97.45148709456052</v>
      </c>
      <c r="E18" s="23">
        <f>+[14]TAB13_w!E2</f>
        <v>100.70305585671453</v>
      </c>
      <c r="F18" s="23">
        <f>+[14]TAB13_w!F2</f>
        <v>105.22335861504639</v>
      </c>
      <c r="G18" s="23">
        <f>+[14]TAB13_w!G2</f>
        <v>102.58945533583898</v>
      </c>
      <c r="H18" s="23">
        <f>+[14]TAB13_w!H2</f>
        <v>104.66311321527775</v>
      </c>
      <c r="I18" s="23">
        <f>+[14]TAB13_w!I2</f>
        <v>117.82003918264567</v>
      </c>
      <c r="J18" s="23">
        <f>+[14]TAB13_w!J2</f>
        <v>119.23327539562756</v>
      </c>
      <c r="L18" s="23"/>
      <c r="M18" s="23"/>
      <c r="N18" s="23"/>
      <c r="O18" s="23"/>
      <c r="P18" s="23"/>
      <c r="Q18" s="23"/>
      <c r="R18" s="23"/>
      <c r="S18" s="23"/>
      <c r="T18" s="23"/>
    </row>
    <row r="19" spans="1:20" x14ac:dyDescent="0.35">
      <c r="A19" t="s">
        <v>55</v>
      </c>
      <c r="B19" s="25">
        <f>+[14]TAB13_w!B3</f>
        <v>3.4655944958992713</v>
      </c>
      <c r="C19" s="25">
        <f>+[14]TAB13_w!C3</f>
        <v>1.7640111335697206</v>
      </c>
      <c r="D19" s="25">
        <f>+[14]TAB13_w!D3</f>
        <v>4.1270586905745921</v>
      </c>
      <c r="E19" s="25">
        <f>+[14]TAB13_w!E3</f>
        <v>3.3366025076650763</v>
      </c>
      <c r="F19" s="25">
        <f>+[14]TAB13_w!F3</f>
        <v>4.4887443780887715</v>
      </c>
      <c r="G19" s="25">
        <f>+[14]TAB13_w!G3</f>
        <v>-2.5031545408500055</v>
      </c>
      <c r="H19" s="25">
        <f>+[14]TAB13_w!H3</f>
        <v>2.02131678411821</v>
      </c>
      <c r="I19" s="25">
        <f>+[14]TAB13_w!I3</f>
        <v>12.57073821252186</v>
      </c>
      <c r="J19" s="25">
        <f>+[14]TAB13_w!J3</f>
        <v>1.1994871354533032</v>
      </c>
      <c r="L19" s="25"/>
      <c r="M19" s="25"/>
      <c r="N19" s="25"/>
      <c r="O19" s="25"/>
      <c r="P19" s="25"/>
      <c r="Q19" s="25"/>
      <c r="R19" s="25"/>
      <c r="S19" s="25"/>
      <c r="T19" s="25"/>
    </row>
    <row r="20" spans="1:20" s="1" customFormat="1" x14ac:dyDescent="0.35">
      <c r="A20" s="1" t="s">
        <v>54</v>
      </c>
      <c r="B20" s="21">
        <v>2012</v>
      </c>
      <c r="C20" s="1" t="s">
        <v>112</v>
      </c>
      <c r="D20" s="1" t="s">
        <v>113</v>
      </c>
      <c r="E20" s="1" t="s">
        <v>114</v>
      </c>
      <c r="F20" s="1" t="s">
        <v>115</v>
      </c>
      <c r="G20" s="1" t="s">
        <v>116</v>
      </c>
      <c r="H20" s="1" t="s">
        <v>117</v>
      </c>
      <c r="I20" s="1" t="s">
        <v>118</v>
      </c>
      <c r="J20" s="21">
        <v>2020</v>
      </c>
      <c r="L20" s="21"/>
      <c r="M20" s="21"/>
      <c r="N20" s="21"/>
      <c r="O20" s="21"/>
      <c r="P20" s="21"/>
      <c r="Q20" s="21"/>
      <c r="R20" s="21"/>
      <c r="S20" s="21"/>
      <c r="T20" s="21"/>
    </row>
    <row r="21" spans="1:20" x14ac:dyDescent="0.35">
      <c r="A21" t="s">
        <v>52</v>
      </c>
      <c r="B21" s="23">
        <f>[15]bankruptcies!B100</f>
        <v>774</v>
      </c>
      <c r="C21" s="23">
        <f>[15]bankruptcies!C100</f>
        <v>913</v>
      </c>
      <c r="D21" s="23">
        <f>[15]bankruptcies!D100</f>
        <v>879</v>
      </c>
      <c r="E21" s="23">
        <f>[15]bankruptcies!E100</f>
        <v>908</v>
      </c>
      <c r="F21" s="23">
        <f>[15]bankruptcies!F100</f>
        <v>852</v>
      </c>
      <c r="G21" s="23">
        <f>[15]bankruptcies!G100</f>
        <v>465</v>
      </c>
      <c r="H21" s="23">
        <f>[15]bankruptcies!H100</f>
        <v>457</v>
      </c>
      <c r="I21" s="23">
        <f>[15]bankruptcies!I100</f>
        <v>462</v>
      </c>
      <c r="J21" s="23">
        <f>[15]bankruptcies!J100</f>
        <v>542</v>
      </c>
      <c r="L21" s="23"/>
      <c r="M21" s="23"/>
      <c r="N21" s="23"/>
      <c r="O21" s="23"/>
      <c r="P21" s="23"/>
      <c r="Q21" s="23"/>
      <c r="R21" s="23"/>
      <c r="S21" s="23"/>
      <c r="T21" s="23"/>
    </row>
    <row r="22" spans="1:20" x14ac:dyDescent="0.35">
      <c r="A22" t="s">
        <v>53</v>
      </c>
      <c r="B22" s="23">
        <f>[15]bankruptcies!B101</f>
        <v>11</v>
      </c>
      <c r="C22" s="23">
        <f>[15]bankruptcies!C101</f>
        <v>12</v>
      </c>
      <c r="D22" s="23">
        <f>[15]bankruptcies!D101</f>
        <v>15</v>
      </c>
      <c r="E22" s="23">
        <f>[15]bankruptcies!E101</f>
        <v>17</v>
      </c>
      <c r="F22" s="23">
        <f>[15]bankruptcies!F101</f>
        <v>18</v>
      </c>
      <c r="G22" s="23">
        <f>[15]bankruptcies!G101</f>
        <v>16</v>
      </c>
      <c r="H22" s="23">
        <f>[15]bankruptcies!H101</f>
        <v>12</v>
      </c>
      <c r="I22" s="23">
        <f>[15]bankruptcies!I101</f>
        <v>9</v>
      </c>
      <c r="J22" s="23">
        <f>[15]bankruptcies!J101</f>
        <v>16</v>
      </c>
      <c r="L22" s="23"/>
      <c r="M22" s="23"/>
      <c r="N22" s="23"/>
      <c r="O22" s="23"/>
      <c r="P22" s="23"/>
      <c r="Q22" s="23"/>
      <c r="R22" s="23"/>
      <c r="S22" s="23"/>
      <c r="T22" s="23"/>
    </row>
    <row r="24" spans="1:20" x14ac:dyDescent="0.35">
      <c r="A24" t="s">
        <v>56</v>
      </c>
    </row>
    <row r="25" spans="1:20" x14ac:dyDescent="0.35">
      <c r="A25" t="s">
        <v>57</v>
      </c>
    </row>
    <row r="27" spans="1:20" x14ac:dyDescent="0.35">
      <c r="B27" s="4">
        <f>+B9</f>
        <v>973980</v>
      </c>
      <c r="C27" s="4">
        <f>+B10</f>
        <v>622010</v>
      </c>
      <c r="D27" s="4">
        <f>+B11</f>
        <v>51145</v>
      </c>
      <c r="E27" s="4">
        <f>+B12</f>
        <v>390092</v>
      </c>
      <c r="F27" s="4">
        <f>+B13</f>
        <v>180773</v>
      </c>
      <c r="H27">
        <f>+B21</f>
        <v>774</v>
      </c>
      <c r="I27">
        <f>+B22</f>
        <v>11</v>
      </c>
    </row>
    <row r="28" spans="1:20" x14ac:dyDescent="0.35">
      <c r="B28" s="4">
        <f>+C9</f>
        <v>997359</v>
      </c>
      <c r="C28" s="4">
        <f>+C10</f>
        <v>1004034</v>
      </c>
      <c r="D28" s="4">
        <f>+C11</f>
        <v>191741</v>
      </c>
      <c r="E28" s="4">
        <f>+C12</f>
        <v>588128</v>
      </c>
      <c r="F28" s="4">
        <f>+C13</f>
        <v>224165</v>
      </c>
      <c r="H28">
        <f>+C21</f>
        <v>913</v>
      </c>
      <c r="I28">
        <f>+C22</f>
        <v>12</v>
      </c>
    </row>
    <row r="29" spans="1:20" x14ac:dyDescent="0.35">
      <c r="B29" s="4">
        <f>+D9</f>
        <v>1312950</v>
      </c>
      <c r="C29" s="4">
        <f>+D10</f>
        <v>921950</v>
      </c>
      <c r="D29" s="4">
        <f>+D11</f>
        <v>170607</v>
      </c>
      <c r="E29" s="4">
        <f>+D12</f>
        <v>597901</v>
      </c>
      <c r="F29" s="4">
        <f>+D13</f>
        <v>153442</v>
      </c>
      <c r="H29">
        <f>+D21</f>
        <v>879</v>
      </c>
      <c r="I29">
        <f>+D22</f>
        <v>15</v>
      </c>
    </row>
    <row r="30" spans="1:20" x14ac:dyDescent="0.35">
      <c r="B30" s="4">
        <f>+E9</f>
        <v>1220846</v>
      </c>
      <c r="C30" s="4">
        <f>+E10</f>
        <v>830084</v>
      </c>
      <c r="D30" s="4">
        <f>+E11</f>
        <v>122041</v>
      </c>
      <c r="E30" s="4">
        <f>+E12</f>
        <v>610212</v>
      </c>
      <c r="F30" s="4">
        <f>+E13</f>
        <v>97831</v>
      </c>
      <c r="H30">
        <f>+E21</f>
        <v>908</v>
      </c>
      <c r="I30">
        <f>+E22</f>
        <v>17</v>
      </c>
    </row>
    <row r="31" spans="1:20" x14ac:dyDescent="0.35">
      <c r="B31" s="4">
        <f>+F9</f>
        <v>1286501</v>
      </c>
      <c r="C31" s="4">
        <f>+F10</f>
        <v>1214601</v>
      </c>
      <c r="D31" s="4">
        <f>+F11</f>
        <v>82751</v>
      </c>
      <c r="E31" s="4">
        <f>+F12</f>
        <v>828189</v>
      </c>
      <c r="F31" s="4">
        <f>+F13</f>
        <v>303661</v>
      </c>
      <c r="H31">
        <f>+F21</f>
        <v>852</v>
      </c>
      <c r="I31">
        <f>+F22</f>
        <v>18</v>
      </c>
    </row>
    <row r="32" spans="1:20" x14ac:dyDescent="0.35">
      <c r="B32" s="4">
        <f>+G9</f>
        <v>1267845</v>
      </c>
      <c r="C32" s="4">
        <f>+G10</f>
        <v>796477</v>
      </c>
      <c r="D32" s="4">
        <f>+G11</f>
        <v>178315</v>
      </c>
      <c r="E32" s="4">
        <f>+G12</f>
        <v>457200</v>
      </c>
      <c r="F32" s="4">
        <f>+G13</f>
        <v>160962</v>
      </c>
      <c r="H32">
        <f>+G21</f>
        <v>465</v>
      </c>
      <c r="I32">
        <f>+G22</f>
        <v>16</v>
      </c>
    </row>
    <row r="33" spans="2:9" x14ac:dyDescent="0.35">
      <c r="B33" s="4">
        <f>+H9</f>
        <v>1855944</v>
      </c>
      <c r="C33" s="4">
        <f>+H10</f>
        <v>868291</v>
      </c>
      <c r="D33" s="4">
        <f>+H11</f>
        <v>103496</v>
      </c>
      <c r="E33" s="4">
        <f>+H12</f>
        <v>495057</v>
      </c>
      <c r="F33" s="4">
        <f>+H13</f>
        <v>269738</v>
      </c>
      <c r="H33">
        <f>+H21</f>
        <v>457</v>
      </c>
      <c r="I33">
        <f>+H22</f>
        <v>12</v>
      </c>
    </row>
    <row r="34" spans="2:9" x14ac:dyDescent="0.35">
      <c r="B34" s="4">
        <f>+I9</f>
        <v>1606963</v>
      </c>
      <c r="C34" s="4">
        <f>+I10</f>
        <v>1030697</v>
      </c>
      <c r="D34" s="4">
        <f>+I11</f>
        <v>105312</v>
      </c>
      <c r="E34" s="4">
        <f>+I12</f>
        <v>759860</v>
      </c>
      <c r="F34" s="4">
        <f>+I13</f>
        <v>165530</v>
      </c>
      <c r="H34">
        <f>+I21</f>
        <v>462</v>
      </c>
      <c r="I34">
        <f>+I22</f>
        <v>9</v>
      </c>
    </row>
    <row r="35" spans="2:9" x14ac:dyDescent="0.35">
      <c r="B35" s="4">
        <f>+J9</f>
        <v>1826755</v>
      </c>
      <c r="C35" s="4">
        <f>+J10</f>
        <v>774326</v>
      </c>
      <c r="D35" s="4">
        <f>+J11</f>
        <v>71705</v>
      </c>
      <c r="E35" s="4">
        <f>+J12</f>
        <v>456314</v>
      </c>
      <c r="F35" s="4">
        <f>+J13</f>
        <v>246306</v>
      </c>
      <c r="H35">
        <f>+J21</f>
        <v>542</v>
      </c>
      <c r="I35">
        <f>+J22</f>
        <v>16</v>
      </c>
    </row>
    <row r="49" customFormat="1" x14ac:dyDescent="0.35"/>
    <row r="50" customFormat="1" x14ac:dyDescent="0.35"/>
    <row r="51" customFormat="1" x14ac:dyDescent="0.35"/>
    <row r="52" customFormat="1" x14ac:dyDescent="0.35"/>
    <row r="53" customFormat="1" x14ac:dyDescent="0.35"/>
    <row r="54" customFormat="1" x14ac:dyDescent="0.35"/>
    <row r="55" customFormat="1" x14ac:dyDescent="0.35"/>
    <row r="56" customFormat="1" x14ac:dyDescent="0.35"/>
    <row r="57" customFormat="1" x14ac:dyDescent="0.35"/>
    <row r="58" customFormat="1" x14ac:dyDescent="0.35"/>
    <row r="59" customFormat="1" x14ac:dyDescent="0.35"/>
    <row r="60" customFormat="1" x14ac:dyDescent="0.35"/>
    <row r="61" customFormat="1" x14ac:dyDescent="0.35"/>
    <row r="62" customFormat="1" x14ac:dyDescent="0.35"/>
    <row r="63" customFormat="1" x14ac:dyDescent="0.35"/>
    <row r="64" customFormat="1" x14ac:dyDescent="0.35"/>
    <row r="65" customFormat="1" x14ac:dyDescent="0.35"/>
    <row r="66" customFormat="1" x14ac:dyDescent="0.35"/>
    <row r="67" customFormat="1" x14ac:dyDescent="0.35"/>
    <row r="68" customFormat="1" x14ac:dyDescent="0.35"/>
    <row r="69" customFormat="1" x14ac:dyDescent="0.35"/>
    <row r="70" customFormat="1" x14ac:dyDescent="0.35"/>
    <row r="71" customFormat="1" x14ac:dyDescent="0.35"/>
    <row r="72" customFormat="1" x14ac:dyDescent="0.35"/>
    <row r="73" customFormat="1" x14ac:dyDescent="0.35"/>
    <row r="74" customFormat="1" x14ac:dyDescent="0.35"/>
    <row r="75" customFormat="1" x14ac:dyDescent="0.35"/>
    <row r="76" customFormat="1" x14ac:dyDescent="0.35"/>
    <row r="77" customFormat="1" x14ac:dyDescent="0.35"/>
    <row r="78" customFormat="1" x14ac:dyDescent="0.35"/>
    <row r="79" customFormat="1" x14ac:dyDescent="0.35"/>
    <row r="80" customFormat="1" x14ac:dyDescent="0.35"/>
    <row r="81" customFormat="1" x14ac:dyDescent="0.35"/>
    <row r="82" customFormat="1" x14ac:dyDescent="0.35"/>
    <row r="83" customFormat="1" x14ac:dyDescent="0.35"/>
    <row r="84" customFormat="1" x14ac:dyDescent="0.35"/>
    <row r="85" customFormat="1" x14ac:dyDescent="0.35"/>
    <row r="86" customFormat="1" x14ac:dyDescent="0.35"/>
    <row r="87" customFormat="1" x14ac:dyDescent="0.35"/>
    <row r="88" customFormat="1" x14ac:dyDescent="0.35"/>
    <row r="89" customFormat="1" x14ac:dyDescent="0.35"/>
    <row r="90" customFormat="1" x14ac:dyDescent="0.35"/>
    <row r="91" customFormat="1" x14ac:dyDescent="0.35"/>
    <row r="92" customFormat="1" x14ac:dyDescent="0.35"/>
    <row r="93" customFormat="1" x14ac:dyDescent="0.35"/>
    <row r="94" customFormat="1" x14ac:dyDescent="0.35"/>
    <row r="95" customFormat="1" x14ac:dyDescent="0.35"/>
    <row r="96" customFormat="1" x14ac:dyDescent="0.35"/>
    <row r="97" customFormat="1" x14ac:dyDescent="0.35"/>
    <row r="98" customFormat="1" x14ac:dyDescent="0.35"/>
    <row r="99" customFormat="1" x14ac:dyDescent="0.35"/>
    <row r="100" customFormat="1" x14ac:dyDescent="0.35"/>
    <row r="101" customFormat="1" x14ac:dyDescent="0.35"/>
    <row r="102" customFormat="1" x14ac:dyDescent="0.35"/>
    <row r="103" customFormat="1" x14ac:dyDescent="0.35"/>
    <row r="104" customFormat="1" x14ac:dyDescent="0.35"/>
    <row r="105" customFormat="1" x14ac:dyDescent="0.35"/>
    <row r="106" customFormat="1" x14ac:dyDescent="0.35"/>
    <row r="107" customFormat="1" x14ac:dyDescent="0.35"/>
    <row r="108" customFormat="1" x14ac:dyDescent="0.35"/>
    <row r="109" customFormat="1" x14ac:dyDescent="0.35"/>
    <row r="110" customFormat="1" x14ac:dyDescent="0.35"/>
    <row r="111" customFormat="1" x14ac:dyDescent="0.35"/>
    <row r="112" customFormat="1" x14ac:dyDescent="0.35"/>
    <row r="113" customFormat="1" x14ac:dyDescent="0.35"/>
    <row r="114" customFormat="1" x14ac:dyDescent="0.35"/>
    <row r="115" customFormat="1" x14ac:dyDescent="0.35"/>
    <row r="116" customFormat="1" x14ac:dyDescent="0.35"/>
    <row r="117" customFormat="1" x14ac:dyDescent="0.35"/>
    <row r="118" customFormat="1" x14ac:dyDescent="0.35"/>
    <row r="119" customFormat="1" x14ac:dyDescent="0.35"/>
    <row r="120" customFormat="1" x14ac:dyDescent="0.35"/>
    <row r="121" customFormat="1" x14ac:dyDescent="0.35"/>
    <row r="122" customFormat="1" x14ac:dyDescent="0.35"/>
    <row r="123" customFormat="1" x14ac:dyDescent="0.35"/>
    <row r="124" customFormat="1" x14ac:dyDescent="0.35"/>
    <row r="125" customFormat="1" x14ac:dyDescent="0.35"/>
    <row r="126" customFormat="1" x14ac:dyDescent="0.35"/>
    <row r="127" customFormat="1" x14ac:dyDescent="0.35"/>
    <row r="128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customFormat="1" x14ac:dyDescent="0.35"/>
    <row r="162" customFormat="1" x14ac:dyDescent="0.35"/>
    <row r="163" customFormat="1" x14ac:dyDescent="0.35"/>
    <row r="164" customFormat="1" x14ac:dyDescent="0.35"/>
    <row r="165" customFormat="1" x14ac:dyDescent="0.35"/>
    <row r="166" customFormat="1" x14ac:dyDescent="0.35"/>
    <row r="167" customFormat="1" x14ac:dyDescent="0.35"/>
    <row r="168" customFormat="1" x14ac:dyDescent="0.35"/>
    <row r="169" customFormat="1" x14ac:dyDescent="0.35"/>
    <row r="170" customFormat="1" x14ac:dyDescent="0.35"/>
    <row r="171" customFormat="1" x14ac:dyDescent="0.35"/>
    <row r="172" customFormat="1" x14ac:dyDescent="0.35"/>
    <row r="173" customFormat="1" x14ac:dyDescent="0.35"/>
    <row r="174" customFormat="1" x14ac:dyDescent="0.35"/>
    <row r="175" customFormat="1" x14ac:dyDescent="0.35"/>
    <row r="176" customFormat="1" x14ac:dyDescent="0.35"/>
    <row r="177" customFormat="1" x14ac:dyDescent="0.35"/>
    <row r="178" customFormat="1" x14ac:dyDescent="0.35"/>
    <row r="179" customFormat="1" x14ac:dyDescent="0.35"/>
    <row r="180" customFormat="1" x14ac:dyDescent="0.35"/>
    <row r="181" customFormat="1" x14ac:dyDescent="0.35"/>
    <row r="182" customFormat="1" x14ac:dyDescent="0.35"/>
    <row r="183" customFormat="1" x14ac:dyDescent="0.35"/>
    <row r="184" customFormat="1" x14ac:dyDescent="0.35"/>
    <row r="185" customFormat="1" x14ac:dyDescent="0.35"/>
    <row r="186" customFormat="1" x14ac:dyDescent="0.35"/>
    <row r="187" customFormat="1" x14ac:dyDescent="0.35"/>
    <row r="188" customFormat="1" x14ac:dyDescent="0.35"/>
    <row r="189" customFormat="1" x14ac:dyDescent="0.35"/>
    <row r="190" customFormat="1" x14ac:dyDescent="0.35"/>
    <row r="191" customFormat="1" x14ac:dyDescent="0.35"/>
    <row r="192" customFormat="1" x14ac:dyDescent="0.35"/>
    <row r="193" customFormat="1" x14ac:dyDescent="0.35"/>
    <row r="194" customFormat="1" x14ac:dyDescent="0.35"/>
    <row r="195" customFormat="1" x14ac:dyDescent="0.35"/>
    <row r="196" customFormat="1" x14ac:dyDescent="0.35"/>
    <row r="197" customFormat="1" x14ac:dyDescent="0.35"/>
    <row r="198" customFormat="1" x14ac:dyDescent="0.35"/>
    <row r="199" customFormat="1" x14ac:dyDescent="0.35"/>
    <row r="200" customFormat="1" x14ac:dyDescent="0.35"/>
    <row r="201" customFormat="1" x14ac:dyDescent="0.35"/>
    <row r="202" customFormat="1" x14ac:dyDescent="0.35"/>
    <row r="203" customFormat="1" x14ac:dyDescent="0.35"/>
    <row r="204" customFormat="1" x14ac:dyDescent="0.35"/>
    <row r="205" customFormat="1" x14ac:dyDescent="0.35"/>
    <row r="206" customFormat="1" x14ac:dyDescent="0.35"/>
    <row r="207" customFormat="1" x14ac:dyDescent="0.35"/>
    <row r="208" customFormat="1" x14ac:dyDescent="0.35"/>
    <row r="209" customFormat="1" x14ac:dyDescent="0.35"/>
    <row r="210" customFormat="1" x14ac:dyDescent="0.35"/>
    <row r="211" customFormat="1" x14ac:dyDescent="0.35"/>
    <row r="212" customFormat="1" x14ac:dyDescent="0.35"/>
    <row r="213" customFormat="1" x14ac:dyDescent="0.35"/>
    <row r="214" customFormat="1" x14ac:dyDescent="0.35"/>
    <row r="215" customFormat="1" x14ac:dyDescent="0.35"/>
    <row r="216" customFormat="1" x14ac:dyDescent="0.35"/>
    <row r="217" customFormat="1" x14ac:dyDescent="0.35"/>
    <row r="218" customFormat="1" x14ac:dyDescent="0.35"/>
    <row r="219" customFormat="1" x14ac:dyDescent="0.35"/>
    <row r="220" customFormat="1" x14ac:dyDescent="0.35"/>
    <row r="221" customFormat="1" x14ac:dyDescent="0.35"/>
    <row r="222" customFormat="1" x14ac:dyDescent="0.35"/>
    <row r="223" customFormat="1" x14ac:dyDescent="0.35"/>
    <row r="224" customFormat="1" x14ac:dyDescent="0.35"/>
    <row r="225" customFormat="1" x14ac:dyDescent="0.35"/>
    <row r="226" customFormat="1" x14ac:dyDescent="0.35"/>
    <row r="227" customFormat="1" x14ac:dyDescent="0.35"/>
    <row r="228" customFormat="1" x14ac:dyDescent="0.35"/>
    <row r="229" customFormat="1" x14ac:dyDescent="0.35"/>
    <row r="230" customFormat="1" x14ac:dyDescent="0.35"/>
    <row r="231" customFormat="1" x14ac:dyDescent="0.35"/>
    <row r="232" customFormat="1" x14ac:dyDescent="0.35"/>
    <row r="233" customFormat="1" x14ac:dyDescent="0.35"/>
    <row r="234" customFormat="1" x14ac:dyDescent="0.35"/>
    <row r="235" customFormat="1" x14ac:dyDescent="0.35"/>
    <row r="236" customFormat="1" x14ac:dyDescent="0.35"/>
    <row r="237" customFormat="1" x14ac:dyDescent="0.35"/>
    <row r="238" customFormat="1" x14ac:dyDescent="0.35"/>
    <row r="239" customFormat="1" x14ac:dyDescent="0.35"/>
    <row r="240" customFormat="1" x14ac:dyDescent="0.35"/>
    <row r="241" customFormat="1" x14ac:dyDescent="0.35"/>
    <row r="242" customFormat="1" x14ac:dyDescent="0.35"/>
    <row r="243" customFormat="1" x14ac:dyDescent="0.35"/>
    <row r="244" customFormat="1" x14ac:dyDescent="0.35"/>
    <row r="245" customFormat="1" x14ac:dyDescent="0.35"/>
    <row r="246" customFormat="1" x14ac:dyDescent="0.35"/>
    <row r="247" customFormat="1" x14ac:dyDescent="0.35"/>
    <row r="248" customFormat="1" x14ac:dyDescent="0.35"/>
    <row r="249" customFormat="1" x14ac:dyDescent="0.35"/>
    <row r="250" customFormat="1" x14ac:dyDescent="0.35"/>
    <row r="251" customFormat="1" x14ac:dyDescent="0.35"/>
    <row r="252" customFormat="1" x14ac:dyDescent="0.35"/>
    <row r="253" customFormat="1" x14ac:dyDescent="0.35"/>
    <row r="254" customFormat="1" x14ac:dyDescent="0.35"/>
    <row r="255" customFormat="1" x14ac:dyDescent="0.35"/>
    <row r="256" customFormat="1" x14ac:dyDescent="0.35"/>
    <row r="257" customFormat="1" x14ac:dyDescent="0.35"/>
    <row r="258" customFormat="1" x14ac:dyDescent="0.35"/>
    <row r="259" customFormat="1" x14ac:dyDescent="0.35"/>
    <row r="260" customFormat="1" x14ac:dyDescent="0.35"/>
    <row r="261" customFormat="1" x14ac:dyDescent="0.35"/>
    <row r="262" customFormat="1" x14ac:dyDescent="0.35"/>
    <row r="263" customFormat="1" x14ac:dyDescent="0.35"/>
    <row r="264" customFormat="1" x14ac:dyDescent="0.35"/>
    <row r="265" customFormat="1" x14ac:dyDescent="0.35"/>
    <row r="266" customFormat="1" x14ac:dyDescent="0.35"/>
    <row r="267" customFormat="1" x14ac:dyDescent="0.35"/>
    <row r="268" customFormat="1" x14ac:dyDescent="0.35"/>
    <row r="269" customFormat="1" x14ac:dyDescent="0.35"/>
    <row r="270" customFormat="1" x14ac:dyDescent="0.35"/>
    <row r="271" customFormat="1" x14ac:dyDescent="0.35"/>
    <row r="272" customFormat="1" x14ac:dyDescent="0.35"/>
    <row r="273" customFormat="1" x14ac:dyDescent="0.35"/>
    <row r="274" customFormat="1" x14ac:dyDescent="0.35"/>
    <row r="275" customFormat="1" x14ac:dyDescent="0.35"/>
    <row r="276" customFormat="1" x14ac:dyDescent="0.35"/>
    <row r="277" customFormat="1" x14ac:dyDescent="0.35"/>
    <row r="278" customFormat="1" x14ac:dyDescent="0.35"/>
    <row r="279" customFormat="1" x14ac:dyDescent="0.35"/>
    <row r="280" customFormat="1" x14ac:dyDescent="0.35"/>
    <row r="282" customFormat="1" x14ac:dyDescent="0.35"/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93402-A5F6-456E-84CE-0E30DD57B1AF}">
  <dimension ref="A1:B282"/>
  <sheetViews>
    <sheetView tabSelected="1" workbookViewId="0">
      <selection activeCell="B17" sqref="B17"/>
    </sheetView>
  </sheetViews>
  <sheetFormatPr defaultRowHeight="14.5" x14ac:dyDescent="0.35"/>
  <cols>
    <col min="1" max="1" width="42.26953125" customWidth="1"/>
    <col min="2" max="2" width="9.1796875" customWidth="1"/>
    <col min="3" max="3" width="10.1796875" customWidth="1"/>
    <col min="4" max="10" width="10.1796875" bestFit="1" customWidth="1"/>
  </cols>
  <sheetData>
    <row r="1" spans="1:2" ht="18.5" x14ac:dyDescent="0.45">
      <c r="A1" s="7" t="s">
        <v>17</v>
      </c>
    </row>
    <row r="2" spans="1:2" s="1" customFormat="1" x14ac:dyDescent="0.35"/>
    <row r="4" spans="1:2" x14ac:dyDescent="0.35">
      <c r="A4" s="8" t="s">
        <v>58</v>
      </c>
    </row>
    <row r="5" spans="1:2" x14ac:dyDescent="0.35">
      <c r="A5" s="1" t="s">
        <v>59</v>
      </c>
    </row>
    <row r="7" spans="1:2" x14ac:dyDescent="0.35">
      <c r="A7" s="1" t="str">
        <f>'[16]real estate'!A4</f>
        <v>Downtown Office Market (2024Q1)</v>
      </c>
    </row>
    <row r="8" spans="1:2" x14ac:dyDescent="0.35">
      <c r="A8" t="str">
        <f>'[16]real estate'!A5</f>
        <v>Class A Vacancy Rate</v>
      </c>
      <c r="B8" s="26">
        <f>'[16]real estate'!E5</f>
        <v>0.14599999999999999</v>
      </c>
    </row>
    <row r="9" spans="1:2" x14ac:dyDescent="0.35">
      <c r="A9" t="str">
        <f>'[16]real estate'!A6</f>
        <v>Average Class A Net Rent ($/Sq. Ft.)</v>
      </c>
      <c r="B9" s="27">
        <f>'[16]real estate'!E6</f>
        <v>18.95</v>
      </c>
    </row>
    <row r="10" spans="1:2" s="1" customFormat="1" x14ac:dyDescent="0.35">
      <c r="A10" s="1" t="str">
        <f>'[16]real estate'!A7</f>
        <v>Suburban Office Market (2024Q1)</v>
      </c>
    </row>
    <row r="11" spans="1:2" x14ac:dyDescent="0.35">
      <c r="A11" t="str">
        <f>'[16]real estate'!A8</f>
        <v>Class A Vacancy Rate</v>
      </c>
      <c r="B11" s="26" t="str">
        <f>'[16]real estate'!E8</f>
        <v>N/A</v>
      </c>
    </row>
    <row r="12" spans="1:2" x14ac:dyDescent="0.35">
      <c r="A12" t="str">
        <f>'[16]real estate'!A9</f>
        <v>Average Class A Net Rent ($/Sq. Ft.)</v>
      </c>
      <c r="B12" s="27" t="str">
        <f>'[16]real estate'!E9</f>
        <v>N/A</v>
      </c>
    </row>
    <row r="13" spans="1:2" x14ac:dyDescent="0.35">
      <c r="A13" s="1" t="str">
        <f>'[16]real estate'!A10</f>
        <v>Industrial Market (2024Q1)</v>
      </c>
    </row>
    <row r="14" spans="1:2" x14ac:dyDescent="0.35">
      <c r="A14" t="str">
        <f>'[16]real estate'!A11</f>
        <v>Overall Availability Rate</v>
      </c>
      <c r="B14" s="26">
        <f>'[16]real estate'!E11</f>
        <v>2.8000000000000001E-2</v>
      </c>
    </row>
    <row r="15" spans="1:2" x14ac:dyDescent="0.35">
      <c r="A15" t="str">
        <f>'[16]real estate'!A12</f>
        <v>Average Net Rent ($/Sq. Ft.)</v>
      </c>
      <c r="B15" s="27">
        <f>'[16]real estate'!E12</f>
        <v>10.76</v>
      </c>
    </row>
    <row r="16" spans="1:2" x14ac:dyDescent="0.35">
      <c r="A16" s="1" t="str">
        <f>'[16]real estate'!A13</f>
        <v>Apartment Market (October 2023)</v>
      </c>
    </row>
    <row r="17" spans="1:2" x14ac:dyDescent="0.35">
      <c r="A17" t="str">
        <f>'[16]real estate'!A14</f>
        <v>Vacancy Rate</v>
      </c>
      <c r="B17" s="26">
        <f>'[16]real estate'!E14</f>
        <v>1.7999999999999999E-2</v>
      </c>
    </row>
    <row r="18" spans="1:2" x14ac:dyDescent="0.35">
      <c r="A18" t="str">
        <f>'[16]real estate'!A15</f>
        <v>Average Two Bedroom Rent</v>
      </c>
      <c r="B18" s="27">
        <f>'[16]real estate'!E15</f>
        <v>1431</v>
      </c>
    </row>
    <row r="20" spans="1:2" x14ac:dyDescent="0.35">
      <c r="A20" t="s">
        <v>72</v>
      </c>
    </row>
    <row r="33" customFormat="1" x14ac:dyDescent="0.35"/>
    <row r="34" customFormat="1" x14ac:dyDescent="0.35"/>
    <row r="35" customFormat="1" x14ac:dyDescent="0.35"/>
    <row r="36" customFormat="1" x14ac:dyDescent="0.35"/>
    <row r="37" customFormat="1" x14ac:dyDescent="0.35"/>
    <row r="38" customFormat="1" x14ac:dyDescent="0.35"/>
    <row r="39" customFormat="1" x14ac:dyDescent="0.35"/>
    <row r="40" customFormat="1" x14ac:dyDescent="0.35"/>
    <row r="41" customFormat="1" x14ac:dyDescent="0.35"/>
    <row r="42" customFormat="1" x14ac:dyDescent="0.35"/>
    <row r="43" customFormat="1" x14ac:dyDescent="0.35"/>
    <row r="44" customFormat="1" x14ac:dyDescent="0.35"/>
    <row r="45" customFormat="1" x14ac:dyDescent="0.35"/>
    <row r="46" customFormat="1" x14ac:dyDescent="0.35"/>
    <row r="47" customFormat="1" x14ac:dyDescent="0.35"/>
    <row r="48" customFormat="1" x14ac:dyDescent="0.35"/>
    <row r="49" customFormat="1" x14ac:dyDescent="0.35"/>
    <row r="50" customFormat="1" x14ac:dyDescent="0.35"/>
    <row r="51" customFormat="1" x14ac:dyDescent="0.35"/>
    <row r="52" customFormat="1" x14ac:dyDescent="0.35"/>
    <row r="53" customFormat="1" x14ac:dyDescent="0.35"/>
    <row r="54" customFormat="1" x14ac:dyDescent="0.35"/>
    <row r="55" customFormat="1" x14ac:dyDescent="0.35"/>
    <row r="56" customFormat="1" x14ac:dyDescent="0.35"/>
    <row r="57" customFormat="1" x14ac:dyDescent="0.35"/>
    <row r="58" customFormat="1" x14ac:dyDescent="0.35"/>
    <row r="59" customFormat="1" x14ac:dyDescent="0.35"/>
    <row r="60" customFormat="1" x14ac:dyDescent="0.35"/>
    <row r="61" customFormat="1" x14ac:dyDescent="0.35"/>
    <row r="62" customFormat="1" x14ac:dyDescent="0.35"/>
    <row r="63" customFormat="1" x14ac:dyDescent="0.35"/>
    <row r="64" customFormat="1" x14ac:dyDescent="0.35"/>
    <row r="65" customFormat="1" x14ac:dyDescent="0.35"/>
    <row r="66" customFormat="1" x14ac:dyDescent="0.35"/>
    <row r="67" customFormat="1" x14ac:dyDescent="0.35"/>
    <row r="68" customFormat="1" x14ac:dyDescent="0.35"/>
    <row r="69" customFormat="1" x14ac:dyDescent="0.35"/>
    <row r="70" customFormat="1" x14ac:dyDescent="0.35"/>
    <row r="71" customFormat="1" x14ac:dyDescent="0.35"/>
    <row r="72" customFormat="1" x14ac:dyDescent="0.35"/>
    <row r="73" customFormat="1" x14ac:dyDescent="0.35"/>
    <row r="74" customFormat="1" x14ac:dyDescent="0.35"/>
    <row r="75" customFormat="1" x14ac:dyDescent="0.35"/>
    <row r="76" customFormat="1" x14ac:dyDescent="0.35"/>
    <row r="77" customFormat="1" x14ac:dyDescent="0.35"/>
    <row r="78" customFormat="1" x14ac:dyDescent="0.35"/>
    <row r="79" customFormat="1" x14ac:dyDescent="0.35"/>
    <row r="80" customFormat="1" x14ac:dyDescent="0.35"/>
    <row r="81" customFormat="1" x14ac:dyDescent="0.35"/>
    <row r="82" customFormat="1" x14ac:dyDescent="0.35"/>
    <row r="83" customFormat="1" x14ac:dyDescent="0.35"/>
    <row r="84" customFormat="1" x14ac:dyDescent="0.35"/>
    <row r="85" customFormat="1" x14ac:dyDescent="0.35"/>
    <row r="86" customFormat="1" x14ac:dyDescent="0.35"/>
    <row r="87" customFormat="1" x14ac:dyDescent="0.35"/>
    <row r="88" customFormat="1" x14ac:dyDescent="0.35"/>
    <row r="89" customFormat="1" x14ac:dyDescent="0.35"/>
    <row r="90" customFormat="1" x14ac:dyDescent="0.35"/>
    <row r="91" customFormat="1" x14ac:dyDescent="0.35"/>
    <row r="92" customFormat="1" x14ac:dyDescent="0.35"/>
    <row r="93" customFormat="1" x14ac:dyDescent="0.35"/>
    <row r="94" customFormat="1" x14ac:dyDescent="0.35"/>
    <row r="95" customFormat="1" x14ac:dyDescent="0.35"/>
    <row r="96" customFormat="1" x14ac:dyDescent="0.35"/>
    <row r="97" customFormat="1" x14ac:dyDescent="0.35"/>
    <row r="98" customFormat="1" x14ac:dyDescent="0.35"/>
    <row r="99" customFormat="1" x14ac:dyDescent="0.35"/>
    <row r="100" customFormat="1" x14ac:dyDescent="0.35"/>
    <row r="101" customFormat="1" x14ac:dyDescent="0.35"/>
    <row r="102" customFormat="1" x14ac:dyDescent="0.35"/>
    <row r="103" customFormat="1" x14ac:dyDescent="0.35"/>
    <row r="104" customFormat="1" x14ac:dyDescent="0.35"/>
    <row r="105" customFormat="1" x14ac:dyDescent="0.35"/>
    <row r="106" customFormat="1" x14ac:dyDescent="0.35"/>
    <row r="107" customFormat="1" x14ac:dyDescent="0.35"/>
    <row r="108" customFormat="1" x14ac:dyDescent="0.35"/>
    <row r="109" customFormat="1" x14ac:dyDescent="0.35"/>
    <row r="110" customFormat="1" x14ac:dyDescent="0.35"/>
    <row r="111" customFormat="1" x14ac:dyDescent="0.35"/>
    <row r="112" customFormat="1" x14ac:dyDescent="0.35"/>
    <row r="113" customFormat="1" x14ac:dyDescent="0.35"/>
    <row r="114" customFormat="1" x14ac:dyDescent="0.35"/>
    <row r="115" customFormat="1" x14ac:dyDescent="0.35"/>
    <row r="116" customFormat="1" x14ac:dyDescent="0.35"/>
    <row r="117" customFormat="1" x14ac:dyDescent="0.35"/>
    <row r="118" customFormat="1" x14ac:dyDescent="0.35"/>
    <row r="119" customFormat="1" x14ac:dyDescent="0.35"/>
    <row r="120" customFormat="1" x14ac:dyDescent="0.35"/>
    <row r="121" customFormat="1" x14ac:dyDescent="0.35"/>
    <row r="122" customFormat="1" x14ac:dyDescent="0.35"/>
    <row r="123" customFormat="1" x14ac:dyDescent="0.35"/>
    <row r="124" customFormat="1" x14ac:dyDescent="0.35"/>
    <row r="125" customFormat="1" x14ac:dyDescent="0.35"/>
    <row r="126" customFormat="1" x14ac:dyDescent="0.35"/>
    <row r="127" customFormat="1" x14ac:dyDescent="0.35"/>
    <row r="128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customFormat="1" x14ac:dyDescent="0.35"/>
    <row r="162" customFormat="1" x14ac:dyDescent="0.35"/>
    <row r="163" customFormat="1" x14ac:dyDescent="0.35"/>
    <row r="164" customFormat="1" x14ac:dyDescent="0.35"/>
    <row r="165" customFormat="1" x14ac:dyDescent="0.35"/>
    <row r="166" customFormat="1" x14ac:dyDescent="0.35"/>
    <row r="167" customFormat="1" x14ac:dyDescent="0.35"/>
    <row r="168" customFormat="1" x14ac:dyDescent="0.35"/>
    <row r="169" customFormat="1" x14ac:dyDescent="0.35"/>
    <row r="170" customFormat="1" x14ac:dyDescent="0.35"/>
    <row r="171" customFormat="1" x14ac:dyDescent="0.35"/>
    <row r="172" customFormat="1" x14ac:dyDescent="0.35"/>
    <row r="173" customFormat="1" x14ac:dyDescent="0.35"/>
    <row r="174" customFormat="1" x14ac:dyDescent="0.35"/>
    <row r="175" customFormat="1" x14ac:dyDescent="0.35"/>
    <row r="176" customFormat="1" x14ac:dyDescent="0.35"/>
    <row r="177" customFormat="1" x14ac:dyDescent="0.35"/>
    <row r="178" customFormat="1" x14ac:dyDescent="0.35"/>
    <row r="179" customFormat="1" x14ac:dyDescent="0.35"/>
    <row r="180" customFormat="1" x14ac:dyDescent="0.35"/>
    <row r="181" customFormat="1" x14ac:dyDescent="0.35"/>
    <row r="182" customFormat="1" x14ac:dyDescent="0.35"/>
    <row r="183" customFormat="1" x14ac:dyDescent="0.35"/>
    <row r="184" customFormat="1" x14ac:dyDescent="0.35"/>
    <row r="185" customFormat="1" x14ac:dyDescent="0.35"/>
    <row r="186" customFormat="1" x14ac:dyDescent="0.35"/>
    <row r="187" customFormat="1" x14ac:dyDescent="0.35"/>
    <row r="188" customFormat="1" x14ac:dyDescent="0.35"/>
    <row r="189" customFormat="1" x14ac:dyDescent="0.35"/>
    <row r="190" customFormat="1" x14ac:dyDescent="0.35"/>
    <row r="191" customFormat="1" x14ac:dyDescent="0.35"/>
    <row r="193" customFormat="1" x14ac:dyDescent="0.35"/>
    <row r="196" customFormat="1" x14ac:dyDescent="0.35"/>
    <row r="197" customFormat="1" x14ac:dyDescent="0.35"/>
    <row r="198" customFormat="1" x14ac:dyDescent="0.35"/>
    <row r="200" customFormat="1" x14ac:dyDescent="0.35"/>
    <row r="201" customFormat="1" x14ac:dyDescent="0.35"/>
    <row r="202" customFormat="1" x14ac:dyDescent="0.35"/>
    <row r="204" customFormat="1" x14ac:dyDescent="0.35"/>
    <row r="207" customFormat="1" x14ac:dyDescent="0.35"/>
    <row r="208" customFormat="1" x14ac:dyDescent="0.35"/>
    <row r="210" customFormat="1" x14ac:dyDescent="0.35"/>
    <row r="213" customFormat="1" x14ac:dyDescent="0.35"/>
    <row r="214" customFormat="1" x14ac:dyDescent="0.35"/>
    <row r="216" customFormat="1" x14ac:dyDescent="0.35"/>
    <row r="217" customFormat="1" x14ac:dyDescent="0.35"/>
    <row r="218" customFormat="1" x14ac:dyDescent="0.35"/>
    <row r="219" customFormat="1" x14ac:dyDescent="0.35"/>
    <row r="220" customFormat="1" x14ac:dyDescent="0.35"/>
    <row r="221" customFormat="1" x14ac:dyDescent="0.35"/>
    <row r="222" customFormat="1" x14ac:dyDescent="0.35"/>
    <row r="223" customFormat="1" x14ac:dyDescent="0.35"/>
    <row r="224" customFormat="1" x14ac:dyDescent="0.35"/>
    <row r="226" customFormat="1" x14ac:dyDescent="0.35"/>
    <row r="229" customFormat="1" x14ac:dyDescent="0.35"/>
    <row r="230" customFormat="1" x14ac:dyDescent="0.35"/>
    <row r="231" customFormat="1" x14ac:dyDescent="0.35"/>
    <row r="232" customFormat="1" x14ac:dyDescent="0.35"/>
    <row r="233" customFormat="1" x14ac:dyDescent="0.35"/>
    <row r="234" customFormat="1" x14ac:dyDescent="0.35"/>
    <row r="235" customFormat="1" x14ac:dyDescent="0.35"/>
    <row r="236" customFormat="1" x14ac:dyDescent="0.35"/>
    <row r="237" customFormat="1" x14ac:dyDescent="0.35"/>
    <row r="238" customFormat="1" x14ac:dyDescent="0.35"/>
    <row r="239" customFormat="1" x14ac:dyDescent="0.35"/>
    <row r="240" customFormat="1" x14ac:dyDescent="0.35"/>
    <row r="241" customFormat="1" x14ac:dyDescent="0.35"/>
    <row r="242" customFormat="1" x14ac:dyDescent="0.35"/>
    <row r="243" customFormat="1" x14ac:dyDescent="0.35"/>
    <row r="244" customFormat="1" x14ac:dyDescent="0.35"/>
    <row r="245" customFormat="1" x14ac:dyDescent="0.35"/>
    <row r="248" customFormat="1" x14ac:dyDescent="0.35"/>
    <row r="249" customFormat="1" x14ac:dyDescent="0.35"/>
    <row r="250" customFormat="1" x14ac:dyDescent="0.35"/>
    <row r="252" customFormat="1" x14ac:dyDescent="0.35"/>
    <row r="253" customFormat="1" x14ac:dyDescent="0.35"/>
    <row r="254" customFormat="1" x14ac:dyDescent="0.35"/>
    <row r="255" customFormat="1" x14ac:dyDescent="0.35"/>
    <row r="256" customFormat="1" x14ac:dyDescent="0.35"/>
    <row r="257" customFormat="1" x14ac:dyDescent="0.35"/>
    <row r="258" customFormat="1" x14ac:dyDescent="0.35"/>
    <row r="259" customFormat="1" x14ac:dyDescent="0.35"/>
    <row r="260" customFormat="1" x14ac:dyDescent="0.35"/>
    <row r="261" customFormat="1" x14ac:dyDescent="0.35"/>
    <row r="262" customFormat="1" x14ac:dyDescent="0.35"/>
    <row r="263" customFormat="1" x14ac:dyDescent="0.35"/>
    <row r="266" customFormat="1" x14ac:dyDescent="0.35"/>
    <row r="267" customFormat="1" x14ac:dyDescent="0.35"/>
    <row r="268" customFormat="1" x14ac:dyDescent="0.35"/>
    <row r="269" customFormat="1" x14ac:dyDescent="0.35"/>
    <row r="270" customFormat="1" x14ac:dyDescent="0.35"/>
    <row r="271" customFormat="1" x14ac:dyDescent="0.35"/>
    <row r="272" customFormat="1" x14ac:dyDescent="0.35"/>
    <row r="273" customFormat="1" x14ac:dyDescent="0.35"/>
    <row r="274" customFormat="1" x14ac:dyDescent="0.35"/>
    <row r="275" customFormat="1" x14ac:dyDescent="0.35"/>
    <row r="276" customFormat="1" x14ac:dyDescent="0.35"/>
    <row r="277" customFormat="1" x14ac:dyDescent="0.35"/>
    <row r="278" customFormat="1" x14ac:dyDescent="0.35"/>
    <row r="279" customFormat="1" x14ac:dyDescent="0.35"/>
    <row r="280" customFormat="1" x14ac:dyDescent="0.35"/>
    <row r="282" customFormat="1" x14ac:dyDescent="0.35"/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229D5-8BF7-4414-9C24-FD4B6F42660D}">
  <dimension ref="A1:B282"/>
  <sheetViews>
    <sheetView workbookViewId="0">
      <selection activeCell="A8" sqref="A8:B10"/>
    </sheetView>
  </sheetViews>
  <sheetFormatPr defaultRowHeight="14.5" x14ac:dyDescent="0.35"/>
  <cols>
    <col min="1" max="1" width="42.26953125" customWidth="1"/>
    <col min="2" max="2" width="9.1796875" customWidth="1"/>
    <col min="3" max="3" width="10.1796875" customWidth="1"/>
    <col min="4" max="10" width="10.1796875" bestFit="1" customWidth="1"/>
  </cols>
  <sheetData>
    <row r="1" spans="1:2" ht="18.5" x14ac:dyDescent="0.45">
      <c r="A1" s="7" t="s">
        <v>17</v>
      </c>
    </row>
    <row r="2" spans="1:2" s="1" customFormat="1" x14ac:dyDescent="0.35"/>
    <row r="4" spans="1:2" x14ac:dyDescent="0.35">
      <c r="A4" s="8" t="s">
        <v>70</v>
      </c>
    </row>
    <row r="5" spans="1:2" x14ac:dyDescent="0.35">
      <c r="A5" s="1" t="str">
        <f>_xlfn.CONCAT("Household Income Per Capita,"," ", [17]TAB8_w!B1)</f>
        <v>Household Income Per Capita, 2023</v>
      </c>
    </row>
    <row r="6" spans="1:2" x14ac:dyDescent="0.35">
      <c r="A6" t="s">
        <v>71</v>
      </c>
    </row>
    <row r="8" spans="1:2" x14ac:dyDescent="0.35">
      <c r="A8" t="s">
        <v>90</v>
      </c>
      <c r="B8" s="30">
        <f>+[17]TAB8_w!B2/1000</f>
        <v>53.786229139999449</v>
      </c>
    </row>
    <row r="9" spans="1:2" x14ac:dyDescent="0.35">
      <c r="A9" t="s">
        <v>91</v>
      </c>
      <c r="B9" s="30">
        <f>+[18]TAB8_ma!B2/1000</f>
        <v>51.337065927149439</v>
      </c>
    </row>
    <row r="10" spans="1:2" x14ac:dyDescent="0.35">
      <c r="A10" t="s">
        <v>10</v>
      </c>
      <c r="B10" s="30">
        <f>+[19]TAB8_K!B2/1000</f>
        <v>58.251608769384504</v>
      </c>
    </row>
    <row r="12" spans="1:2" x14ac:dyDescent="0.35">
      <c r="A12" t="s">
        <v>73</v>
      </c>
    </row>
    <row r="17" customFormat="1" x14ac:dyDescent="0.35"/>
    <row r="18" customFormat="1" x14ac:dyDescent="0.35"/>
    <row r="19" customFormat="1" x14ac:dyDescent="0.35"/>
    <row r="20" customFormat="1" x14ac:dyDescent="0.35"/>
    <row r="21" customFormat="1" x14ac:dyDescent="0.35"/>
    <row r="22" customFormat="1" x14ac:dyDescent="0.35"/>
    <row r="23" customFormat="1" x14ac:dyDescent="0.35"/>
    <row r="24" customFormat="1" x14ac:dyDescent="0.35"/>
    <row r="25" customFormat="1" x14ac:dyDescent="0.35"/>
    <row r="26" customFormat="1" x14ac:dyDescent="0.35"/>
    <row r="27" customFormat="1" x14ac:dyDescent="0.35"/>
    <row r="28" customFormat="1" x14ac:dyDescent="0.35"/>
    <row r="29" customFormat="1" x14ac:dyDescent="0.35"/>
    <row r="30" customFormat="1" x14ac:dyDescent="0.35"/>
    <row r="31" customFormat="1" x14ac:dyDescent="0.35"/>
    <row r="32" customFormat="1" x14ac:dyDescent="0.35"/>
    <row r="33" customFormat="1" x14ac:dyDescent="0.35"/>
    <row r="34" customFormat="1" x14ac:dyDescent="0.35"/>
    <row r="35" customFormat="1" x14ac:dyDescent="0.35"/>
    <row r="36" customFormat="1" x14ac:dyDescent="0.35"/>
    <row r="37" customFormat="1" x14ac:dyDescent="0.35"/>
    <row r="38" customFormat="1" x14ac:dyDescent="0.35"/>
    <row r="39" customFormat="1" x14ac:dyDescent="0.35"/>
    <row r="40" customFormat="1" x14ac:dyDescent="0.35"/>
    <row r="41" customFormat="1" x14ac:dyDescent="0.35"/>
    <row r="42" customFormat="1" x14ac:dyDescent="0.35"/>
    <row r="43" customFormat="1" x14ac:dyDescent="0.35"/>
    <row r="44" customFormat="1" x14ac:dyDescent="0.35"/>
    <row r="45" customFormat="1" x14ac:dyDescent="0.35"/>
    <row r="46" customFormat="1" x14ac:dyDescent="0.35"/>
    <row r="47" customFormat="1" x14ac:dyDescent="0.35"/>
    <row r="48" customFormat="1" x14ac:dyDescent="0.35"/>
    <row r="49" customFormat="1" x14ac:dyDescent="0.35"/>
    <row r="50" customFormat="1" x14ac:dyDescent="0.35"/>
    <row r="51" customFormat="1" x14ac:dyDescent="0.35"/>
    <row r="52" customFormat="1" x14ac:dyDescent="0.35"/>
    <row r="53" customFormat="1" x14ac:dyDescent="0.35"/>
    <row r="54" customFormat="1" x14ac:dyDescent="0.35"/>
    <row r="55" customFormat="1" x14ac:dyDescent="0.35"/>
    <row r="56" customFormat="1" x14ac:dyDescent="0.35"/>
    <row r="57" customFormat="1" x14ac:dyDescent="0.35"/>
    <row r="58" customFormat="1" x14ac:dyDescent="0.35"/>
    <row r="59" customFormat="1" x14ac:dyDescent="0.35"/>
    <row r="60" customFormat="1" x14ac:dyDescent="0.35"/>
    <row r="61" customFormat="1" x14ac:dyDescent="0.35"/>
    <row r="62" customFormat="1" x14ac:dyDescent="0.35"/>
    <row r="63" customFormat="1" x14ac:dyDescent="0.35"/>
    <row r="64" customFormat="1" x14ac:dyDescent="0.35"/>
    <row r="65" customFormat="1" x14ac:dyDescent="0.35"/>
    <row r="66" customFormat="1" x14ac:dyDescent="0.35"/>
    <row r="67" customFormat="1" x14ac:dyDescent="0.35"/>
    <row r="68" customFormat="1" x14ac:dyDescent="0.35"/>
    <row r="69" customFormat="1" x14ac:dyDescent="0.35"/>
    <row r="70" customFormat="1" x14ac:dyDescent="0.35"/>
    <row r="71" customFormat="1" x14ac:dyDescent="0.35"/>
    <row r="72" customFormat="1" x14ac:dyDescent="0.35"/>
    <row r="73" customFormat="1" x14ac:dyDescent="0.35"/>
    <row r="74" customFormat="1" x14ac:dyDescent="0.35"/>
    <row r="75" customFormat="1" x14ac:dyDescent="0.35"/>
    <row r="76" customFormat="1" x14ac:dyDescent="0.35"/>
    <row r="77" customFormat="1" x14ac:dyDescent="0.35"/>
    <row r="78" customFormat="1" x14ac:dyDescent="0.35"/>
    <row r="79" customFormat="1" x14ac:dyDescent="0.35"/>
    <row r="80" customFormat="1" x14ac:dyDescent="0.35"/>
    <row r="81" customFormat="1" x14ac:dyDescent="0.35"/>
    <row r="82" customFormat="1" x14ac:dyDescent="0.35"/>
    <row r="83" customFormat="1" x14ac:dyDescent="0.35"/>
    <row r="84" customFormat="1" x14ac:dyDescent="0.35"/>
    <row r="85" customFormat="1" x14ac:dyDescent="0.35"/>
    <row r="86" customFormat="1" x14ac:dyDescent="0.35"/>
    <row r="87" customFormat="1" x14ac:dyDescent="0.35"/>
    <row r="88" customFormat="1" x14ac:dyDescent="0.35"/>
    <row r="89" customFormat="1" x14ac:dyDescent="0.35"/>
    <row r="90" customFormat="1" x14ac:dyDescent="0.35"/>
    <row r="91" customFormat="1" x14ac:dyDescent="0.35"/>
    <row r="92" customFormat="1" x14ac:dyDescent="0.35"/>
    <row r="93" customFormat="1" x14ac:dyDescent="0.35"/>
    <row r="94" customFormat="1" x14ac:dyDescent="0.35"/>
    <row r="95" customFormat="1" x14ac:dyDescent="0.35"/>
    <row r="96" customFormat="1" x14ac:dyDescent="0.35"/>
    <row r="97" customFormat="1" x14ac:dyDescent="0.35"/>
    <row r="98" customFormat="1" x14ac:dyDescent="0.35"/>
    <row r="99" customFormat="1" x14ac:dyDescent="0.35"/>
    <row r="100" customFormat="1" x14ac:dyDescent="0.35"/>
    <row r="101" customFormat="1" x14ac:dyDescent="0.35"/>
    <row r="102" customFormat="1" x14ac:dyDescent="0.35"/>
    <row r="103" customFormat="1" x14ac:dyDescent="0.35"/>
    <row r="104" customFormat="1" x14ac:dyDescent="0.35"/>
    <row r="105" customFormat="1" x14ac:dyDescent="0.35"/>
    <row r="106" customFormat="1" x14ac:dyDescent="0.35"/>
    <row r="107" customFormat="1" x14ac:dyDescent="0.35"/>
    <row r="108" customFormat="1" x14ac:dyDescent="0.35"/>
    <row r="109" customFormat="1" x14ac:dyDescent="0.35"/>
    <row r="110" customFormat="1" x14ac:dyDescent="0.35"/>
    <row r="111" customFormat="1" x14ac:dyDescent="0.35"/>
    <row r="112" customFormat="1" x14ac:dyDescent="0.35"/>
    <row r="113" customFormat="1" x14ac:dyDescent="0.35"/>
    <row r="114" customFormat="1" x14ac:dyDescent="0.35"/>
    <row r="115" customFormat="1" x14ac:dyDescent="0.35"/>
    <row r="116" customFormat="1" x14ac:dyDescent="0.35"/>
    <row r="117" customFormat="1" x14ac:dyDescent="0.35"/>
    <row r="118" customFormat="1" x14ac:dyDescent="0.35"/>
    <row r="119" customFormat="1" x14ac:dyDescent="0.35"/>
    <row r="120" customFormat="1" x14ac:dyDescent="0.35"/>
    <row r="121" customFormat="1" x14ac:dyDescent="0.35"/>
    <row r="122" customFormat="1" x14ac:dyDescent="0.35"/>
    <row r="123" customFormat="1" x14ac:dyDescent="0.35"/>
    <row r="124" customFormat="1" x14ac:dyDescent="0.35"/>
    <row r="125" customFormat="1" x14ac:dyDescent="0.35"/>
    <row r="126" customFormat="1" x14ac:dyDescent="0.35"/>
    <row r="127" customFormat="1" x14ac:dyDescent="0.35"/>
    <row r="128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customFormat="1" x14ac:dyDescent="0.35"/>
    <row r="162" customFormat="1" x14ac:dyDescent="0.35"/>
    <row r="163" customFormat="1" x14ac:dyDescent="0.35"/>
    <row r="164" customFormat="1" x14ac:dyDescent="0.35"/>
    <row r="165" customFormat="1" x14ac:dyDescent="0.35"/>
    <row r="166" customFormat="1" x14ac:dyDescent="0.35"/>
    <row r="167" customFormat="1" x14ac:dyDescent="0.35"/>
    <row r="168" customFormat="1" x14ac:dyDescent="0.35"/>
    <row r="169" customFormat="1" x14ac:dyDescent="0.35"/>
    <row r="170" customFormat="1" x14ac:dyDescent="0.35"/>
    <row r="171" customFormat="1" x14ac:dyDescent="0.35"/>
    <row r="172" customFormat="1" x14ac:dyDescent="0.35"/>
    <row r="173" customFormat="1" x14ac:dyDescent="0.35"/>
    <row r="174" customFormat="1" x14ac:dyDescent="0.35"/>
    <row r="175" customFormat="1" x14ac:dyDescent="0.35"/>
    <row r="176" customFormat="1" x14ac:dyDescent="0.35"/>
    <row r="177" customFormat="1" x14ac:dyDescent="0.35"/>
    <row r="178" customFormat="1" x14ac:dyDescent="0.35"/>
    <row r="179" customFormat="1" x14ac:dyDescent="0.35"/>
    <row r="180" customFormat="1" x14ac:dyDescent="0.35"/>
    <row r="181" customFormat="1" x14ac:dyDescent="0.35"/>
    <row r="182" customFormat="1" x14ac:dyDescent="0.35"/>
    <row r="183" customFormat="1" x14ac:dyDescent="0.35"/>
    <row r="184" customFormat="1" x14ac:dyDescent="0.35"/>
    <row r="185" customFormat="1" x14ac:dyDescent="0.35"/>
    <row r="186" customFormat="1" x14ac:dyDescent="0.35"/>
    <row r="187" customFormat="1" x14ac:dyDescent="0.35"/>
    <row r="188" customFormat="1" x14ac:dyDescent="0.35"/>
    <row r="189" customFormat="1" x14ac:dyDescent="0.35"/>
    <row r="190" customFormat="1" x14ac:dyDescent="0.35"/>
    <row r="191" customFormat="1" x14ac:dyDescent="0.35"/>
    <row r="192" customFormat="1" x14ac:dyDescent="0.35"/>
    <row r="193" customFormat="1" x14ac:dyDescent="0.35"/>
    <row r="194" customFormat="1" x14ac:dyDescent="0.35"/>
    <row r="195" customFormat="1" x14ac:dyDescent="0.35"/>
    <row r="196" customFormat="1" x14ac:dyDescent="0.35"/>
    <row r="197" customFormat="1" x14ac:dyDescent="0.35"/>
    <row r="198" customFormat="1" x14ac:dyDescent="0.35"/>
    <row r="200" customFormat="1" x14ac:dyDescent="0.35"/>
    <row r="201" customFormat="1" x14ac:dyDescent="0.35"/>
    <row r="202" customFormat="1" x14ac:dyDescent="0.35"/>
    <row r="204" customFormat="1" x14ac:dyDescent="0.35"/>
    <row r="207" customFormat="1" x14ac:dyDescent="0.35"/>
    <row r="208" customFormat="1" x14ac:dyDescent="0.35"/>
    <row r="210" customFormat="1" x14ac:dyDescent="0.35"/>
    <row r="213" customFormat="1" x14ac:dyDescent="0.35"/>
    <row r="214" customFormat="1" x14ac:dyDescent="0.35"/>
    <row r="216" customFormat="1" x14ac:dyDescent="0.35"/>
    <row r="217" customFormat="1" x14ac:dyDescent="0.35"/>
    <row r="218" customFormat="1" x14ac:dyDescent="0.35"/>
    <row r="219" customFormat="1" x14ac:dyDescent="0.35"/>
    <row r="220" customFormat="1" x14ac:dyDescent="0.35"/>
    <row r="221" customFormat="1" x14ac:dyDescent="0.35"/>
    <row r="222" customFormat="1" x14ac:dyDescent="0.35"/>
    <row r="223" customFormat="1" x14ac:dyDescent="0.35"/>
    <row r="224" customFormat="1" x14ac:dyDescent="0.35"/>
    <row r="226" customFormat="1" x14ac:dyDescent="0.35"/>
    <row r="229" customFormat="1" x14ac:dyDescent="0.35"/>
    <row r="230" customFormat="1" x14ac:dyDescent="0.35"/>
    <row r="231" customFormat="1" x14ac:dyDescent="0.35"/>
    <row r="232" customFormat="1" x14ac:dyDescent="0.35"/>
    <row r="233" customFormat="1" x14ac:dyDescent="0.35"/>
    <row r="234" customFormat="1" x14ac:dyDescent="0.35"/>
    <row r="235" customFormat="1" x14ac:dyDescent="0.35"/>
    <row r="236" customFormat="1" x14ac:dyDescent="0.35"/>
    <row r="237" customFormat="1" x14ac:dyDescent="0.35"/>
    <row r="238" customFormat="1" x14ac:dyDescent="0.35"/>
    <row r="239" customFormat="1" x14ac:dyDescent="0.35"/>
    <row r="240" customFormat="1" x14ac:dyDescent="0.35"/>
    <row r="241" customFormat="1" x14ac:dyDescent="0.35"/>
    <row r="242" customFormat="1" x14ac:dyDescent="0.35"/>
    <row r="243" customFormat="1" x14ac:dyDescent="0.35"/>
    <row r="244" customFormat="1" x14ac:dyDescent="0.35"/>
    <row r="245" customFormat="1" x14ac:dyDescent="0.35"/>
    <row r="248" customFormat="1" x14ac:dyDescent="0.35"/>
    <row r="249" customFormat="1" x14ac:dyDescent="0.35"/>
    <row r="250" customFormat="1" x14ac:dyDescent="0.35"/>
    <row r="252" customFormat="1" x14ac:dyDescent="0.35"/>
    <row r="253" customFormat="1" x14ac:dyDescent="0.35"/>
    <row r="254" customFormat="1" x14ac:dyDescent="0.35"/>
    <row r="255" customFormat="1" x14ac:dyDescent="0.35"/>
    <row r="256" customFormat="1" x14ac:dyDescent="0.35"/>
    <row r="257" customFormat="1" x14ac:dyDescent="0.35"/>
    <row r="258" customFormat="1" x14ac:dyDescent="0.35"/>
    <row r="259" customFormat="1" x14ac:dyDescent="0.35"/>
    <row r="260" customFormat="1" x14ac:dyDescent="0.35"/>
    <row r="261" customFormat="1" x14ac:dyDescent="0.35"/>
    <row r="262" customFormat="1" x14ac:dyDescent="0.35"/>
    <row r="263" customFormat="1" x14ac:dyDescent="0.35"/>
    <row r="266" customFormat="1" x14ac:dyDescent="0.35"/>
    <row r="267" customFormat="1" x14ac:dyDescent="0.35"/>
    <row r="268" customFormat="1" x14ac:dyDescent="0.35"/>
    <row r="269" customFormat="1" x14ac:dyDescent="0.35"/>
    <row r="270" customFormat="1" x14ac:dyDescent="0.35"/>
    <row r="271" customFormat="1" x14ac:dyDescent="0.35"/>
    <row r="272" customFormat="1" x14ac:dyDescent="0.35"/>
    <row r="273" customFormat="1" x14ac:dyDescent="0.35"/>
    <row r="274" customFormat="1" x14ac:dyDescent="0.35"/>
    <row r="275" customFormat="1" x14ac:dyDescent="0.35"/>
    <row r="276" customFormat="1" x14ac:dyDescent="0.35"/>
    <row r="277" customFormat="1" x14ac:dyDescent="0.35"/>
    <row r="278" customFormat="1" x14ac:dyDescent="0.35"/>
    <row r="279" customFormat="1" x14ac:dyDescent="0.35"/>
    <row r="280" customFormat="1" x14ac:dyDescent="0.35"/>
    <row r="282" customFormat="1" x14ac:dyDescent="0.35"/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B95A4-B151-4694-AD43-0724D37AB6B8}">
  <dimension ref="A1:B282"/>
  <sheetViews>
    <sheetView workbookViewId="0">
      <selection activeCell="B5" sqref="B5"/>
    </sheetView>
  </sheetViews>
  <sheetFormatPr defaultRowHeight="14.5" x14ac:dyDescent="0.35"/>
  <cols>
    <col min="1" max="1" width="42.26953125" customWidth="1"/>
    <col min="2" max="2" width="9.1796875" customWidth="1"/>
    <col min="3" max="3" width="10.1796875" customWidth="1"/>
    <col min="4" max="10" width="10.1796875" bestFit="1" customWidth="1"/>
  </cols>
  <sheetData>
    <row r="1" spans="1:2" ht="18.5" x14ac:dyDescent="0.45">
      <c r="A1" s="7" t="s">
        <v>17</v>
      </c>
    </row>
    <row r="2" spans="1:2" s="1" customFormat="1" x14ac:dyDescent="0.35"/>
    <row r="4" spans="1:2" x14ac:dyDescent="0.35">
      <c r="A4" s="8" t="s">
        <v>74</v>
      </c>
    </row>
    <row r="5" spans="1:2" x14ac:dyDescent="0.35">
      <c r="A5" s="1" t="str">
        <f>CONCATENATE("Economic Structure,"," ", [20]TAB9_w!A2)</f>
        <v>Economic Structure, 2023</v>
      </c>
      <c r="B5" s="10">
        <f>+[20]TAB9_w!B2</f>
        <v>0.91567516068038957</v>
      </c>
    </row>
    <row r="7" spans="1:2" x14ac:dyDescent="0.35">
      <c r="A7" t="s">
        <v>7</v>
      </c>
    </row>
    <row r="17" customFormat="1" x14ac:dyDescent="0.35"/>
    <row r="18" customFormat="1" x14ac:dyDescent="0.35"/>
    <row r="19" customFormat="1" x14ac:dyDescent="0.35"/>
    <row r="20" customFormat="1" x14ac:dyDescent="0.35"/>
    <row r="21" customFormat="1" x14ac:dyDescent="0.35"/>
    <row r="22" customFormat="1" x14ac:dyDescent="0.35"/>
    <row r="23" customFormat="1" x14ac:dyDescent="0.35"/>
    <row r="24" customFormat="1" x14ac:dyDescent="0.35"/>
    <row r="25" customFormat="1" x14ac:dyDescent="0.35"/>
    <row r="26" customFormat="1" x14ac:dyDescent="0.35"/>
    <row r="27" customFormat="1" x14ac:dyDescent="0.35"/>
    <row r="28" customFormat="1" x14ac:dyDescent="0.35"/>
    <row r="29" customFormat="1" x14ac:dyDescent="0.35"/>
    <row r="30" customFormat="1" x14ac:dyDescent="0.35"/>
    <row r="31" customFormat="1" x14ac:dyDescent="0.35"/>
    <row r="32" customFormat="1" x14ac:dyDescent="0.35"/>
    <row r="33" customFormat="1" x14ac:dyDescent="0.35"/>
    <row r="34" customFormat="1" x14ac:dyDescent="0.35"/>
    <row r="35" customFormat="1" x14ac:dyDescent="0.35"/>
    <row r="36" customFormat="1" x14ac:dyDescent="0.35"/>
    <row r="37" customFormat="1" x14ac:dyDescent="0.35"/>
    <row r="38" customFormat="1" x14ac:dyDescent="0.35"/>
    <row r="39" customFormat="1" x14ac:dyDescent="0.35"/>
    <row r="40" customFormat="1" x14ac:dyDescent="0.35"/>
    <row r="41" customFormat="1" x14ac:dyDescent="0.35"/>
    <row r="42" customFormat="1" x14ac:dyDescent="0.35"/>
    <row r="43" customFormat="1" x14ac:dyDescent="0.35"/>
    <row r="44" customFormat="1" x14ac:dyDescent="0.35"/>
    <row r="45" customFormat="1" x14ac:dyDescent="0.35"/>
    <row r="46" customFormat="1" x14ac:dyDescent="0.35"/>
    <row r="47" customFormat="1" x14ac:dyDescent="0.35"/>
    <row r="48" customFormat="1" x14ac:dyDescent="0.35"/>
    <row r="49" customFormat="1" x14ac:dyDescent="0.35"/>
    <row r="50" customFormat="1" x14ac:dyDescent="0.35"/>
    <row r="51" customFormat="1" x14ac:dyDescent="0.35"/>
    <row r="52" customFormat="1" x14ac:dyDescent="0.35"/>
    <row r="53" customFormat="1" x14ac:dyDescent="0.35"/>
    <row r="54" customFormat="1" x14ac:dyDescent="0.35"/>
    <row r="55" customFormat="1" x14ac:dyDescent="0.35"/>
    <row r="56" customFormat="1" x14ac:dyDescent="0.35"/>
    <row r="57" customFormat="1" x14ac:dyDescent="0.35"/>
    <row r="58" customFormat="1" x14ac:dyDescent="0.35"/>
    <row r="59" customFormat="1" x14ac:dyDescent="0.35"/>
    <row r="60" customFormat="1" x14ac:dyDescent="0.35"/>
    <row r="61" customFormat="1" x14ac:dyDescent="0.35"/>
    <row r="62" customFormat="1" x14ac:dyDescent="0.35"/>
    <row r="63" customFormat="1" x14ac:dyDescent="0.35"/>
    <row r="64" customFormat="1" x14ac:dyDescent="0.35"/>
    <row r="65" customFormat="1" x14ac:dyDescent="0.35"/>
    <row r="66" customFormat="1" x14ac:dyDescent="0.35"/>
    <row r="67" customFormat="1" x14ac:dyDescent="0.35"/>
    <row r="68" customFormat="1" x14ac:dyDescent="0.35"/>
    <row r="69" customFormat="1" x14ac:dyDescent="0.35"/>
    <row r="70" customFormat="1" x14ac:dyDescent="0.35"/>
    <row r="71" customFormat="1" x14ac:dyDescent="0.35"/>
    <row r="72" customFormat="1" x14ac:dyDescent="0.35"/>
    <row r="73" customFormat="1" x14ac:dyDescent="0.35"/>
    <row r="74" customFormat="1" x14ac:dyDescent="0.35"/>
    <row r="75" customFormat="1" x14ac:dyDescent="0.35"/>
    <row r="76" customFormat="1" x14ac:dyDescent="0.35"/>
    <row r="77" customFormat="1" x14ac:dyDescent="0.35"/>
    <row r="78" customFormat="1" x14ac:dyDescent="0.35"/>
    <row r="79" customFormat="1" x14ac:dyDescent="0.35"/>
    <row r="80" customFormat="1" x14ac:dyDescent="0.35"/>
    <row r="81" customFormat="1" x14ac:dyDescent="0.35"/>
    <row r="82" customFormat="1" x14ac:dyDescent="0.35"/>
    <row r="83" customFormat="1" x14ac:dyDescent="0.35"/>
    <row r="84" customFormat="1" x14ac:dyDescent="0.35"/>
    <row r="85" customFormat="1" x14ac:dyDescent="0.35"/>
    <row r="86" customFormat="1" x14ac:dyDescent="0.35"/>
    <row r="87" customFormat="1" x14ac:dyDescent="0.35"/>
    <row r="88" customFormat="1" x14ac:dyDescent="0.35"/>
    <row r="89" customFormat="1" x14ac:dyDescent="0.35"/>
    <row r="90" customFormat="1" x14ac:dyDescent="0.35"/>
    <row r="91" customFormat="1" x14ac:dyDescent="0.35"/>
    <row r="92" customFormat="1" x14ac:dyDescent="0.35"/>
    <row r="93" customFormat="1" x14ac:dyDescent="0.35"/>
    <row r="94" customFormat="1" x14ac:dyDescent="0.35"/>
    <row r="95" customFormat="1" x14ac:dyDescent="0.35"/>
    <row r="96" customFormat="1" x14ac:dyDescent="0.35"/>
    <row r="97" customFormat="1" x14ac:dyDescent="0.35"/>
    <row r="98" customFormat="1" x14ac:dyDescent="0.35"/>
    <row r="99" customFormat="1" x14ac:dyDescent="0.35"/>
    <row r="100" customFormat="1" x14ac:dyDescent="0.35"/>
    <row r="101" customFormat="1" x14ac:dyDescent="0.35"/>
    <row r="102" customFormat="1" x14ac:dyDescent="0.35"/>
    <row r="103" customFormat="1" x14ac:dyDescent="0.35"/>
    <row r="104" customFormat="1" x14ac:dyDescent="0.35"/>
    <row r="105" customFormat="1" x14ac:dyDescent="0.35"/>
    <row r="106" customFormat="1" x14ac:dyDescent="0.35"/>
    <row r="107" customFormat="1" x14ac:dyDescent="0.35"/>
    <row r="108" customFormat="1" x14ac:dyDescent="0.35"/>
    <row r="109" customFormat="1" x14ac:dyDescent="0.35"/>
    <row r="110" customFormat="1" x14ac:dyDescent="0.35"/>
    <row r="111" customFormat="1" x14ac:dyDescent="0.35"/>
    <row r="112" customFormat="1" x14ac:dyDescent="0.35"/>
    <row r="113" customFormat="1" x14ac:dyDescent="0.35"/>
    <row r="114" customFormat="1" x14ac:dyDescent="0.35"/>
    <row r="115" customFormat="1" x14ac:dyDescent="0.35"/>
    <row r="116" customFormat="1" x14ac:dyDescent="0.35"/>
    <row r="117" customFormat="1" x14ac:dyDescent="0.35"/>
    <row r="118" customFormat="1" x14ac:dyDescent="0.35"/>
    <row r="119" customFormat="1" x14ac:dyDescent="0.35"/>
    <row r="120" customFormat="1" x14ac:dyDescent="0.35"/>
    <row r="121" customFormat="1" x14ac:dyDescent="0.35"/>
    <row r="122" customFormat="1" x14ac:dyDescent="0.35"/>
    <row r="123" customFormat="1" x14ac:dyDescent="0.35"/>
    <row r="124" customFormat="1" x14ac:dyDescent="0.35"/>
    <row r="125" customFormat="1" x14ac:dyDescent="0.35"/>
    <row r="126" customFormat="1" x14ac:dyDescent="0.35"/>
    <row r="127" customFormat="1" x14ac:dyDescent="0.35"/>
    <row r="128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customFormat="1" x14ac:dyDescent="0.35"/>
    <row r="162" customFormat="1" x14ac:dyDescent="0.35"/>
    <row r="163" customFormat="1" x14ac:dyDescent="0.35"/>
    <row r="164" customFormat="1" x14ac:dyDescent="0.35"/>
    <row r="165" customFormat="1" x14ac:dyDescent="0.35"/>
    <row r="166" customFormat="1" x14ac:dyDescent="0.35"/>
    <row r="167" customFormat="1" x14ac:dyDescent="0.35"/>
    <row r="168" customFormat="1" x14ac:dyDescent="0.35"/>
    <row r="169" customFormat="1" x14ac:dyDescent="0.35"/>
    <row r="170" customFormat="1" x14ac:dyDescent="0.35"/>
    <row r="171" customFormat="1" x14ac:dyDescent="0.35"/>
    <row r="172" customFormat="1" x14ac:dyDescent="0.35"/>
    <row r="173" customFormat="1" x14ac:dyDescent="0.35"/>
    <row r="174" customFormat="1" x14ac:dyDescent="0.35"/>
    <row r="175" customFormat="1" x14ac:dyDescent="0.35"/>
    <row r="176" customFormat="1" x14ac:dyDescent="0.35"/>
    <row r="177" customFormat="1" x14ac:dyDescent="0.35"/>
    <row r="178" customFormat="1" x14ac:dyDescent="0.35"/>
    <row r="179" customFormat="1" x14ac:dyDescent="0.35"/>
    <row r="180" customFormat="1" x14ac:dyDescent="0.35"/>
    <row r="181" customFormat="1" x14ac:dyDescent="0.35"/>
    <row r="182" customFormat="1" x14ac:dyDescent="0.35"/>
    <row r="183" customFormat="1" x14ac:dyDescent="0.35"/>
    <row r="184" customFormat="1" x14ac:dyDescent="0.35"/>
    <row r="185" customFormat="1" x14ac:dyDescent="0.35"/>
    <row r="186" customFormat="1" x14ac:dyDescent="0.35"/>
    <row r="187" customFormat="1" x14ac:dyDescent="0.35"/>
    <row r="188" customFormat="1" x14ac:dyDescent="0.35"/>
    <row r="189" customFormat="1" x14ac:dyDescent="0.35"/>
    <row r="190" customFormat="1" x14ac:dyDescent="0.35"/>
    <row r="191" customFormat="1" x14ac:dyDescent="0.35"/>
    <row r="192" customFormat="1" x14ac:dyDescent="0.35"/>
    <row r="193" customFormat="1" x14ac:dyDescent="0.35"/>
    <row r="194" customFormat="1" x14ac:dyDescent="0.35"/>
    <row r="195" customFormat="1" x14ac:dyDescent="0.35"/>
    <row r="196" customFormat="1" x14ac:dyDescent="0.35"/>
    <row r="197" customFormat="1" x14ac:dyDescent="0.35"/>
    <row r="198" customFormat="1" x14ac:dyDescent="0.35"/>
    <row r="199" customFormat="1" x14ac:dyDescent="0.35"/>
    <row r="200" customFormat="1" x14ac:dyDescent="0.35"/>
    <row r="201" customFormat="1" x14ac:dyDescent="0.35"/>
    <row r="202" customFormat="1" x14ac:dyDescent="0.35"/>
    <row r="203" customFormat="1" x14ac:dyDescent="0.35"/>
    <row r="204" customFormat="1" x14ac:dyDescent="0.35"/>
    <row r="205" customFormat="1" x14ac:dyDescent="0.35"/>
    <row r="207" customFormat="1" x14ac:dyDescent="0.35"/>
    <row r="208" customFormat="1" x14ac:dyDescent="0.35"/>
    <row r="210" customFormat="1" x14ac:dyDescent="0.35"/>
    <row r="213" customFormat="1" x14ac:dyDescent="0.35"/>
    <row r="214" customFormat="1" x14ac:dyDescent="0.35"/>
    <row r="216" customFormat="1" x14ac:dyDescent="0.35"/>
    <row r="217" customFormat="1" x14ac:dyDescent="0.35"/>
    <row r="218" customFormat="1" x14ac:dyDescent="0.35"/>
    <row r="219" customFormat="1" x14ac:dyDescent="0.35"/>
    <row r="220" customFormat="1" x14ac:dyDescent="0.35"/>
    <row r="221" customFormat="1" x14ac:dyDescent="0.35"/>
    <row r="222" customFormat="1" x14ac:dyDescent="0.35"/>
    <row r="223" customFormat="1" x14ac:dyDescent="0.35"/>
    <row r="224" customFormat="1" x14ac:dyDescent="0.35"/>
    <row r="226" customFormat="1" x14ac:dyDescent="0.35"/>
    <row r="229" customFormat="1" x14ac:dyDescent="0.35"/>
    <row r="230" customFormat="1" x14ac:dyDescent="0.35"/>
    <row r="231" customFormat="1" x14ac:dyDescent="0.35"/>
    <row r="232" customFormat="1" x14ac:dyDescent="0.35"/>
    <row r="233" customFormat="1" x14ac:dyDescent="0.35"/>
    <row r="234" customFormat="1" x14ac:dyDescent="0.35"/>
    <row r="235" customFormat="1" x14ac:dyDescent="0.35"/>
    <row r="236" customFormat="1" x14ac:dyDescent="0.35"/>
    <row r="237" customFormat="1" x14ac:dyDescent="0.35"/>
    <row r="238" customFormat="1" x14ac:dyDescent="0.35"/>
    <row r="239" customFormat="1" x14ac:dyDescent="0.35"/>
    <row r="240" customFormat="1" x14ac:dyDescent="0.35"/>
    <row r="241" customFormat="1" x14ac:dyDescent="0.35"/>
    <row r="242" customFormat="1" x14ac:dyDescent="0.35"/>
    <row r="243" customFormat="1" x14ac:dyDescent="0.35"/>
    <row r="244" customFormat="1" x14ac:dyDescent="0.35"/>
    <row r="245" customFormat="1" x14ac:dyDescent="0.35"/>
    <row r="248" customFormat="1" x14ac:dyDescent="0.35"/>
    <row r="249" customFormat="1" x14ac:dyDescent="0.35"/>
    <row r="250" customFormat="1" x14ac:dyDescent="0.35"/>
    <row r="252" customFormat="1" x14ac:dyDescent="0.35"/>
    <row r="253" customFormat="1" x14ac:dyDescent="0.35"/>
    <row r="254" customFormat="1" x14ac:dyDescent="0.35"/>
    <row r="255" customFormat="1" x14ac:dyDescent="0.35"/>
    <row r="256" customFormat="1" x14ac:dyDescent="0.35"/>
    <row r="257" customFormat="1" x14ac:dyDescent="0.35"/>
    <row r="258" customFormat="1" x14ac:dyDescent="0.35"/>
    <row r="259" customFormat="1" x14ac:dyDescent="0.35"/>
    <row r="260" customFormat="1" x14ac:dyDescent="0.35"/>
    <row r="261" customFormat="1" x14ac:dyDescent="0.35"/>
    <row r="262" customFormat="1" x14ac:dyDescent="0.35"/>
    <row r="263" customFormat="1" x14ac:dyDescent="0.35"/>
    <row r="266" customFormat="1" x14ac:dyDescent="0.35"/>
    <row r="267" customFormat="1" x14ac:dyDescent="0.35"/>
    <row r="268" customFormat="1" x14ac:dyDescent="0.35"/>
    <row r="269" customFormat="1" x14ac:dyDescent="0.35"/>
    <row r="270" customFormat="1" x14ac:dyDescent="0.35"/>
    <row r="271" customFormat="1" x14ac:dyDescent="0.35"/>
    <row r="272" customFormat="1" x14ac:dyDescent="0.35"/>
    <row r="273" customFormat="1" x14ac:dyDescent="0.35"/>
    <row r="274" customFormat="1" x14ac:dyDescent="0.35"/>
    <row r="275" customFormat="1" x14ac:dyDescent="0.35"/>
    <row r="276" customFormat="1" x14ac:dyDescent="0.35"/>
    <row r="277" customFormat="1" x14ac:dyDescent="0.35"/>
    <row r="278" customFormat="1" x14ac:dyDescent="0.35"/>
    <row r="279" customFormat="1" x14ac:dyDescent="0.35"/>
    <row r="280" customFormat="1" x14ac:dyDescent="0.35"/>
    <row r="282" customFormat="1" x14ac:dyDescent="0.35"/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1ADA2-A367-47E4-B517-08C37BEA1D36}">
  <dimension ref="A1:D282"/>
  <sheetViews>
    <sheetView workbookViewId="0">
      <selection activeCell="B8" sqref="B8:D15"/>
    </sheetView>
  </sheetViews>
  <sheetFormatPr defaultRowHeight="14.5" x14ac:dyDescent="0.35"/>
  <cols>
    <col min="1" max="1" width="42.26953125" customWidth="1"/>
    <col min="2" max="2" width="9.1796875" customWidth="1"/>
    <col min="3" max="3" width="10.1796875" customWidth="1"/>
    <col min="4" max="10" width="10.1796875" bestFit="1" customWidth="1"/>
  </cols>
  <sheetData>
    <row r="1" spans="1:4" ht="18.5" x14ac:dyDescent="0.45">
      <c r="A1" s="7" t="s">
        <v>17</v>
      </c>
    </row>
    <row r="2" spans="1:4" s="1" customFormat="1" x14ac:dyDescent="0.35"/>
    <row r="4" spans="1:4" x14ac:dyDescent="0.35">
      <c r="A4" s="8" t="s">
        <v>75</v>
      </c>
    </row>
    <row r="5" spans="1:4" x14ac:dyDescent="0.35">
      <c r="A5" s="1" t="s">
        <v>76</v>
      </c>
    </row>
    <row r="7" spans="1:4" x14ac:dyDescent="0.35">
      <c r="B7" t="s">
        <v>77</v>
      </c>
      <c r="C7" t="s">
        <v>78</v>
      </c>
      <c r="D7" t="s">
        <v>79</v>
      </c>
    </row>
    <row r="8" spans="1:4" x14ac:dyDescent="0.35">
      <c r="A8" s="2" t="str">
        <f>+[21]TAB5_w!A2</f>
        <v>2021</v>
      </c>
      <c r="B8" s="4">
        <f>+[21]TAB5_w!B2</f>
        <v>13164.750000000007</v>
      </c>
      <c r="C8" s="4">
        <f>+[21]TAB5_w!C2</f>
        <v>-4326.5000000000009</v>
      </c>
      <c r="D8" s="4">
        <f>+[21]TAB5_w!D2</f>
        <v>-110.49999999999983</v>
      </c>
    </row>
    <row r="9" spans="1:4" x14ac:dyDescent="0.35">
      <c r="A9" s="2" t="str">
        <f>+[21]TAB5_w!A3</f>
        <v>2022</v>
      </c>
      <c r="B9" s="4">
        <f>+[21]TAB5_w!B3</f>
        <v>29341.375000000007</v>
      </c>
      <c r="C9" s="4">
        <f>+[21]TAB5_w!C3</f>
        <v>-5514.4999999999982</v>
      </c>
      <c r="D9" s="4">
        <f>+[21]TAB5_w!D3</f>
        <v>-299.1249999999996</v>
      </c>
    </row>
    <row r="10" spans="1:4" x14ac:dyDescent="0.35">
      <c r="A10" s="2" t="str">
        <f>+[21]TAB5_w!A4</f>
        <v>2023</v>
      </c>
      <c r="B10" s="4">
        <f>+[21]TAB5_w!B4</f>
        <v>36582.153058814984</v>
      </c>
      <c r="C10" s="4">
        <f>+[21]TAB5_w!C4</f>
        <v>-6600.4916546501754</v>
      </c>
      <c r="D10" s="4">
        <f>+[21]TAB5_w!D4</f>
        <v>405.07005049625002</v>
      </c>
    </row>
    <row r="11" spans="1:4" x14ac:dyDescent="0.35">
      <c r="A11" s="2" t="str">
        <f>CONCATENATE([21]TAB5_w!A5,"f")</f>
        <v>2024f</v>
      </c>
      <c r="B11" s="4">
        <f>+[21]TAB5_w!B5</f>
        <v>24545.000000000015</v>
      </c>
      <c r="C11" s="4">
        <f>+[21]TAB5_w!C5</f>
        <v>-7075</v>
      </c>
      <c r="D11" s="4">
        <f>+[21]TAB5_w!D5</f>
        <v>715</v>
      </c>
    </row>
    <row r="12" spans="1:4" x14ac:dyDescent="0.35">
      <c r="A12" s="2" t="str">
        <f>CONCATENATE([21]TAB5_w!A6,"f")</f>
        <v>2025f</v>
      </c>
      <c r="B12" s="4">
        <f>+[21]TAB5_w!B6</f>
        <v>22015.000000000007</v>
      </c>
      <c r="C12" s="4">
        <f>+[21]TAB5_w!C6</f>
        <v>-4505</v>
      </c>
      <c r="D12" s="4">
        <f>+[21]TAB5_w!D6</f>
        <v>695.00004999999999</v>
      </c>
    </row>
    <row r="13" spans="1:4" x14ac:dyDescent="0.35">
      <c r="A13" s="2" t="str">
        <f>CONCATENATE([21]TAB5_w!A7,"f")</f>
        <v>2026f</v>
      </c>
      <c r="B13" s="4">
        <f>+[21]TAB5_w!B7</f>
        <v>19654.999999999996</v>
      </c>
      <c r="C13" s="4">
        <f>+[21]TAB5_w!C7</f>
        <v>-4555</v>
      </c>
      <c r="D13" s="4">
        <f>+[21]TAB5_w!D7</f>
        <v>680.00004999999999</v>
      </c>
    </row>
    <row r="14" spans="1:4" x14ac:dyDescent="0.35">
      <c r="A14" s="2" t="str">
        <f>CONCATENATE([21]TAB5_w!A8,"f")</f>
        <v>2027f</v>
      </c>
      <c r="B14" s="4">
        <f>+[21]TAB5_w!B8</f>
        <v>15925.000000000007</v>
      </c>
      <c r="C14" s="4">
        <f>+[21]TAB5_w!C8</f>
        <v>-4565</v>
      </c>
      <c r="D14" s="4">
        <f>+[21]TAB5_w!D8</f>
        <v>670.00004999999999</v>
      </c>
    </row>
    <row r="15" spans="1:4" x14ac:dyDescent="0.35">
      <c r="A15" s="2" t="str">
        <f>CONCATENATE([21]TAB5_w!A9,"f")</f>
        <v>2028f</v>
      </c>
      <c r="B15" s="4">
        <f>+[21]TAB5_w!B9</f>
        <v>14565.000000000007</v>
      </c>
      <c r="C15" s="4">
        <f>+[21]TAB5_w!C9</f>
        <v>-4615</v>
      </c>
      <c r="D15" s="4">
        <f>+[21]TAB5_w!D9</f>
        <v>665.00004999999999</v>
      </c>
    </row>
    <row r="17" spans="1:1" x14ac:dyDescent="0.35">
      <c r="A17" t="s">
        <v>73</v>
      </c>
    </row>
    <row r="33" customFormat="1" x14ac:dyDescent="0.35"/>
    <row r="34" customFormat="1" x14ac:dyDescent="0.35"/>
    <row r="35" customFormat="1" x14ac:dyDescent="0.35"/>
    <row r="36" customFormat="1" x14ac:dyDescent="0.35"/>
    <row r="37" customFormat="1" x14ac:dyDescent="0.35"/>
    <row r="38" customFormat="1" x14ac:dyDescent="0.35"/>
    <row r="39" customFormat="1" x14ac:dyDescent="0.35"/>
    <row r="40" customFormat="1" x14ac:dyDescent="0.35"/>
    <row r="41" customFormat="1" x14ac:dyDescent="0.35"/>
    <row r="42" customFormat="1" x14ac:dyDescent="0.35"/>
    <row r="43" customFormat="1" x14ac:dyDescent="0.35"/>
    <row r="44" customFormat="1" x14ac:dyDescent="0.35"/>
    <row r="45" customFormat="1" x14ac:dyDescent="0.35"/>
    <row r="46" customFormat="1" x14ac:dyDescent="0.35"/>
    <row r="47" customFormat="1" x14ac:dyDescent="0.35"/>
    <row r="48" customFormat="1" x14ac:dyDescent="0.35"/>
    <row r="49" customFormat="1" x14ac:dyDescent="0.35"/>
    <row r="50" customFormat="1" x14ac:dyDescent="0.35"/>
    <row r="51" customFormat="1" x14ac:dyDescent="0.35"/>
    <row r="52" customFormat="1" x14ac:dyDescent="0.35"/>
    <row r="53" customFormat="1" x14ac:dyDescent="0.35"/>
    <row r="54" customFormat="1" x14ac:dyDescent="0.35"/>
    <row r="55" customFormat="1" x14ac:dyDescent="0.35"/>
    <row r="56" customFormat="1" x14ac:dyDescent="0.35"/>
    <row r="57" customFormat="1" x14ac:dyDescent="0.35"/>
    <row r="58" customFormat="1" x14ac:dyDescent="0.35"/>
    <row r="59" customFormat="1" x14ac:dyDescent="0.35"/>
    <row r="60" customFormat="1" x14ac:dyDescent="0.35"/>
    <row r="61" customFormat="1" x14ac:dyDescent="0.35"/>
    <row r="62" customFormat="1" x14ac:dyDescent="0.35"/>
    <row r="63" customFormat="1" x14ac:dyDescent="0.35"/>
    <row r="64" customFormat="1" x14ac:dyDescent="0.35"/>
    <row r="65" customFormat="1" x14ac:dyDescent="0.35"/>
    <row r="66" customFormat="1" x14ac:dyDescent="0.35"/>
    <row r="67" customFormat="1" x14ac:dyDescent="0.35"/>
    <row r="68" customFormat="1" x14ac:dyDescent="0.35"/>
    <row r="69" customFormat="1" x14ac:dyDescent="0.35"/>
    <row r="70" customFormat="1" x14ac:dyDescent="0.35"/>
    <row r="71" customFormat="1" x14ac:dyDescent="0.35"/>
    <row r="72" customFormat="1" x14ac:dyDescent="0.35"/>
    <row r="73" customFormat="1" x14ac:dyDescent="0.35"/>
    <row r="74" customFormat="1" x14ac:dyDescent="0.35"/>
    <row r="75" customFormat="1" x14ac:dyDescent="0.35"/>
    <row r="76" customFormat="1" x14ac:dyDescent="0.35"/>
    <row r="77" customFormat="1" x14ac:dyDescent="0.35"/>
    <row r="78" customFormat="1" x14ac:dyDescent="0.35"/>
    <row r="79" customFormat="1" x14ac:dyDescent="0.35"/>
    <row r="80" customFormat="1" x14ac:dyDescent="0.35"/>
    <row r="81" customFormat="1" x14ac:dyDescent="0.35"/>
    <row r="82" customFormat="1" x14ac:dyDescent="0.35"/>
    <row r="83" customFormat="1" x14ac:dyDescent="0.35"/>
    <row r="84" customFormat="1" x14ac:dyDescent="0.35"/>
    <row r="85" customFormat="1" x14ac:dyDescent="0.35"/>
    <row r="86" customFormat="1" x14ac:dyDescent="0.35"/>
    <row r="87" customFormat="1" x14ac:dyDescent="0.35"/>
    <row r="88" customFormat="1" x14ac:dyDescent="0.35"/>
    <row r="89" customFormat="1" x14ac:dyDescent="0.35"/>
    <row r="90" customFormat="1" x14ac:dyDescent="0.35"/>
    <row r="91" customFormat="1" x14ac:dyDescent="0.35"/>
    <row r="92" customFormat="1" x14ac:dyDescent="0.35"/>
    <row r="93" customFormat="1" x14ac:dyDescent="0.35"/>
    <row r="94" customFormat="1" x14ac:dyDescent="0.35"/>
    <row r="95" customFormat="1" x14ac:dyDescent="0.35"/>
    <row r="96" customFormat="1" x14ac:dyDescent="0.35"/>
    <row r="97" customFormat="1" x14ac:dyDescent="0.35"/>
    <row r="98" customFormat="1" x14ac:dyDescent="0.35"/>
    <row r="99" customFormat="1" x14ac:dyDescent="0.35"/>
    <row r="100" customFormat="1" x14ac:dyDescent="0.35"/>
    <row r="101" customFormat="1" x14ac:dyDescent="0.35"/>
    <row r="102" customFormat="1" x14ac:dyDescent="0.35"/>
    <row r="103" customFormat="1" x14ac:dyDescent="0.35"/>
    <row r="104" customFormat="1" x14ac:dyDescent="0.35"/>
    <row r="105" customFormat="1" x14ac:dyDescent="0.35"/>
    <row r="106" customFormat="1" x14ac:dyDescent="0.35"/>
    <row r="107" customFormat="1" x14ac:dyDescent="0.35"/>
    <row r="108" customFormat="1" x14ac:dyDescent="0.35"/>
    <row r="109" customFormat="1" x14ac:dyDescent="0.35"/>
    <row r="110" customFormat="1" x14ac:dyDescent="0.35"/>
    <row r="111" customFormat="1" x14ac:dyDescent="0.35"/>
    <row r="112" customFormat="1" x14ac:dyDescent="0.35"/>
    <row r="113" customFormat="1" x14ac:dyDescent="0.35"/>
    <row r="114" customFormat="1" x14ac:dyDescent="0.35"/>
    <row r="115" customFormat="1" x14ac:dyDescent="0.35"/>
    <row r="116" customFormat="1" x14ac:dyDescent="0.35"/>
    <row r="117" customFormat="1" x14ac:dyDescent="0.35"/>
    <row r="118" customFormat="1" x14ac:dyDescent="0.35"/>
    <row r="119" customFormat="1" x14ac:dyDescent="0.35"/>
    <row r="120" customFormat="1" x14ac:dyDescent="0.35"/>
    <row r="121" customFormat="1" x14ac:dyDescent="0.35"/>
    <row r="122" customFormat="1" x14ac:dyDescent="0.35"/>
    <row r="123" customFormat="1" x14ac:dyDescent="0.35"/>
    <row r="124" customFormat="1" x14ac:dyDescent="0.35"/>
    <row r="125" customFormat="1" x14ac:dyDescent="0.35"/>
    <row r="126" customFormat="1" x14ac:dyDescent="0.35"/>
    <row r="127" customFormat="1" x14ac:dyDescent="0.35"/>
    <row r="128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customFormat="1" x14ac:dyDescent="0.35"/>
    <row r="162" customFormat="1" x14ac:dyDescent="0.35"/>
    <row r="163" customFormat="1" x14ac:dyDescent="0.35"/>
    <row r="164" customFormat="1" x14ac:dyDescent="0.35"/>
    <row r="165" customFormat="1" x14ac:dyDescent="0.35"/>
    <row r="166" customFormat="1" x14ac:dyDescent="0.35"/>
    <row r="167" customFormat="1" x14ac:dyDescent="0.35"/>
    <row r="168" customFormat="1" x14ac:dyDescent="0.35"/>
    <row r="169" customFormat="1" x14ac:dyDescent="0.35"/>
    <row r="170" customFormat="1" x14ac:dyDescent="0.35"/>
    <row r="171" customFormat="1" x14ac:dyDescent="0.35"/>
    <row r="172" customFormat="1" x14ac:dyDescent="0.35"/>
    <row r="173" customFormat="1" x14ac:dyDescent="0.35"/>
    <row r="174" customFormat="1" x14ac:dyDescent="0.35"/>
    <row r="175" customFormat="1" x14ac:dyDescent="0.35"/>
    <row r="176" customFormat="1" x14ac:dyDescent="0.35"/>
    <row r="177" customFormat="1" x14ac:dyDescent="0.35"/>
    <row r="178" customFormat="1" x14ac:dyDescent="0.35"/>
    <row r="179" customFormat="1" x14ac:dyDescent="0.35"/>
    <row r="180" customFormat="1" x14ac:dyDescent="0.35"/>
    <row r="181" customFormat="1" x14ac:dyDescent="0.35"/>
    <row r="182" customFormat="1" x14ac:dyDescent="0.35"/>
    <row r="183" customFormat="1" x14ac:dyDescent="0.35"/>
    <row r="184" customFormat="1" x14ac:dyDescent="0.35"/>
    <row r="185" customFormat="1" x14ac:dyDescent="0.35"/>
    <row r="186" customFormat="1" x14ac:dyDescent="0.35"/>
    <row r="187" customFormat="1" x14ac:dyDescent="0.35"/>
    <row r="188" customFormat="1" x14ac:dyDescent="0.35"/>
    <row r="189" customFormat="1" x14ac:dyDescent="0.35"/>
    <row r="190" customFormat="1" x14ac:dyDescent="0.35"/>
    <row r="191" customFormat="1" x14ac:dyDescent="0.35"/>
    <row r="192" customFormat="1" x14ac:dyDescent="0.35"/>
    <row r="193" customFormat="1" x14ac:dyDescent="0.35"/>
    <row r="194" customFormat="1" x14ac:dyDescent="0.35"/>
    <row r="195" customFormat="1" x14ac:dyDescent="0.35"/>
    <row r="196" customFormat="1" x14ac:dyDescent="0.35"/>
    <row r="197" customFormat="1" x14ac:dyDescent="0.35"/>
    <row r="198" customFormat="1" x14ac:dyDescent="0.35"/>
    <row r="199" customFormat="1" x14ac:dyDescent="0.35"/>
    <row r="200" customFormat="1" x14ac:dyDescent="0.35"/>
    <row r="201" customFormat="1" x14ac:dyDescent="0.35"/>
    <row r="202" customFormat="1" x14ac:dyDescent="0.35"/>
    <row r="203" customFormat="1" x14ac:dyDescent="0.35"/>
    <row r="204" customFormat="1" x14ac:dyDescent="0.35"/>
    <row r="205" customFormat="1" x14ac:dyDescent="0.35"/>
    <row r="206" customFormat="1" x14ac:dyDescent="0.35"/>
    <row r="207" customFormat="1" x14ac:dyDescent="0.35"/>
    <row r="208" customFormat="1" x14ac:dyDescent="0.35"/>
    <row r="209" customFormat="1" x14ac:dyDescent="0.35"/>
    <row r="210" customFormat="1" x14ac:dyDescent="0.35"/>
    <row r="211" customFormat="1" x14ac:dyDescent="0.35"/>
    <row r="212" customFormat="1" x14ac:dyDescent="0.35"/>
    <row r="213" customFormat="1" x14ac:dyDescent="0.35"/>
    <row r="214" customFormat="1" x14ac:dyDescent="0.35"/>
    <row r="215" customFormat="1" x14ac:dyDescent="0.35"/>
    <row r="216" customFormat="1" x14ac:dyDescent="0.35"/>
    <row r="217" customFormat="1" x14ac:dyDescent="0.35"/>
    <row r="218" customFormat="1" x14ac:dyDescent="0.35"/>
    <row r="219" customFormat="1" x14ac:dyDescent="0.35"/>
    <row r="220" customFormat="1" x14ac:dyDescent="0.35"/>
    <row r="221" customFormat="1" x14ac:dyDescent="0.35"/>
    <row r="222" customFormat="1" x14ac:dyDescent="0.35"/>
    <row r="223" customFormat="1" x14ac:dyDescent="0.35"/>
    <row r="224" customFormat="1" x14ac:dyDescent="0.35"/>
    <row r="226" customFormat="1" x14ac:dyDescent="0.35"/>
    <row r="229" customFormat="1" x14ac:dyDescent="0.35"/>
    <row r="230" customFormat="1" x14ac:dyDescent="0.35"/>
    <row r="231" customFormat="1" x14ac:dyDescent="0.35"/>
    <row r="232" customFormat="1" x14ac:dyDescent="0.35"/>
    <row r="233" customFormat="1" x14ac:dyDescent="0.35"/>
    <row r="234" customFormat="1" x14ac:dyDescent="0.35"/>
    <row r="235" customFormat="1" x14ac:dyDescent="0.35"/>
    <row r="236" customFormat="1" x14ac:dyDescent="0.35"/>
    <row r="237" customFormat="1" x14ac:dyDescent="0.35"/>
    <row r="238" customFormat="1" x14ac:dyDescent="0.35"/>
    <row r="239" customFormat="1" x14ac:dyDescent="0.35"/>
    <row r="240" customFormat="1" x14ac:dyDescent="0.35"/>
    <row r="241" customFormat="1" x14ac:dyDescent="0.35"/>
    <row r="242" customFormat="1" x14ac:dyDescent="0.35"/>
    <row r="243" customFormat="1" x14ac:dyDescent="0.35"/>
    <row r="244" customFormat="1" x14ac:dyDescent="0.35"/>
    <row r="245" customFormat="1" x14ac:dyDescent="0.35"/>
    <row r="248" customFormat="1" x14ac:dyDescent="0.35"/>
    <row r="249" customFormat="1" x14ac:dyDescent="0.35"/>
    <row r="250" customFormat="1" x14ac:dyDescent="0.35"/>
    <row r="252" customFormat="1" x14ac:dyDescent="0.35"/>
    <row r="253" customFormat="1" x14ac:dyDescent="0.35"/>
    <row r="254" customFormat="1" x14ac:dyDescent="0.35"/>
    <row r="255" customFormat="1" x14ac:dyDescent="0.35"/>
    <row r="256" customFormat="1" x14ac:dyDescent="0.35"/>
    <row r="257" customFormat="1" x14ac:dyDescent="0.35"/>
    <row r="258" customFormat="1" x14ac:dyDescent="0.35"/>
    <row r="259" customFormat="1" x14ac:dyDescent="0.35"/>
    <row r="260" customFormat="1" x14ac:dyDescent="0.35"/>
    <row r="261" customFormat="1" x14ac:dyDescent="0.35"/>
    <row r="262" customFormat="1" x14ac:dyDescent="0.35"/>
    <row r="263" customFormat="1" x14ac:dyDescent="0.35"/>
    <row r="266" customFormat="1" x14ac:dyDescent="0.35"/>
    <row r="267" customFormat="1" x14ac:dyDescent="0.35"/>
    <row r="268" customFormat="1" x14ac:dyDescent="0.35"/>
    <row r="269" customFormat="1" x14ac:dyDescent="0.35"/>
    <row r="270" customFormat="1" x14ac:dyDescent="0.35"/>
    <row r="271" customFormat="1" x14ac:dyDescent="0.35"/>
    <row r="272" customFormat="1" x14ac:dyDescent="0.35"/>
    <row r="273" customFormat="1" x14ac:dyDescent="0.35"/>
    <row r="274" customFormat="1" x14ac:dyDescent="0.35"/>
    <row r="275" customFormat="1" x14ac:dyDescent="0.35"/>
    <row r="276" customFormat="1" x14ac:dyDescent="0.35"/>
    <row r="277" customFormat="1" x14ac:dyDescent="0.35"/>
    <row r="278" customFormat="1" x14ac:dyDescent="0.35"/>
    <row r="279" customFormat="1" x14ac:dyDescent="0.35"/>
    <row r="280" customFormat="1" x14ac:dyDescent="0.35"/>
    <row r="282" customFormat="1" x14ac:dyDescent="0.35"/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8D480-623A-45FE-88AB-A50A1163F1B5}">
  <dimension ref="A1:C282"/>
  <sheetViews>
    <sheetView topLeftCell="A5" workbookViewId="0">
      <selection activeCell="B7" sqref="B7:C18"/>
    </sheetView>
  </sheetViews>
  <sheetFormatPr defaultRowHeight="14.5" x14ac:dyDescent="0.35"/>
  <cols>
    <col min="1" max="1" width="42.26953125" customWidth="1"/>
    <col min="2" max="2" width="9.1796875" customWidth="1"/>
    <col min="3" max="3" width="10.1796875" customWidth="1"/>
    <col min="4" max="10" width="10.1796875" bestFit="1" customWidth="1"/>
  </cols>
  <sheetData>
    <row r="1" spans="1:3" ht="18.5" x14ac:dyDescent="0.45">
      <c r="A1" s="7" t="s">
        <v>17</v>
      </c>
    </row>
    <row r="2" spans="1:3" s="1" customFormat="1" x14ac:dyDescent="0.35"/>
    <row r="4" spans="1:3" x14ac:dyDescent="0.35">
      <c r="A4" s="8" t="s">
        <v>80</v>
      </c>
    </row>
    <row r="5" spans="1:3" x14ac:dyDescent="0.35">
      <c r="A5" s="1" t="s">
        <v>81</v>
      </c>
    </row>
    <row r="6" spans="1:3" x14ac:dyDescent="0.35">
      <c r="A6" t="str">
        <f>_xlfn.CONCAT("(",A8,"=1.0",")")</f>
        <v>(2018=1.0)</v>
      </c>
    </row>
    <row r="7" spans="1:3" x14ac:dyDescent="0.35">
      <c r="B7" t="s">
        <v>90</v>
      </c>
      <c r="C7" t="s">
        <v>10</v>
      </c>
    </row>
    <row r="8" spans="1:3" x14ac:dyDescent="0.35">
      <c r="A8" s="2" t="str">
        <f>+[22]TAB6_w!A2</f>
        <v>2018</v>
      </c>
      <c r="B8" s="10">
        <f>+[22]TAB6_w!B2/+[22]TAB6_w!$B$2</f>
        <v>1</v>
      </c>
      <c r="C8" s="10">
        <f>+[22]TAB6_w!C2/+[22]TAB6_w!$C$2</f>
        <v>1</v>
      </c>
    </row>
    <row r="9" spans="1:3" x14ac:dyDescent="0.35">
      <c r="A9" s="2" t="str">
        <f>+[22]TAB6_w!A3</f>
        <v>2019</v>
      </c>
      <c r="B9" s="10">
        <f>+[22]TAB6_w!B3/+[22]TAB6_w!$B$2</f>
        <v>0.92217682020802383</v>
      </c>
      <c r="C9" s="10">
        <f>+[22]TAB6_w!C3/+[22]TAB6_w!$C$2</f>
        <v>0.98046447381403179</v>
      </c>
    </row>
    <row r="10" spans="1:3" x14ac:dyDescent="0.35">
      <c r="A10" s="2" t="str">
        <f>+[22]TAB6_w!A4</f>
        <v>2020</v>
      </c>
      <c r="B10" s="10">
        <f>+[22]TAB6_w!B4/+[22]TAB6_w!$B$2</f>
        <v>0.93610698365527467</v>
      </c>
      <c r="C10" s="10">
        <f>+[22]TAB6_w!C4/+[22]TAB6_w!$C$2</f>
        <v>1.0236653307837231</v>
      </c>
    </row>
    <row r="11" spans="1:3" x14ac:dyDescent="0.35">
      <c r="A11" s="2" t="str">
        <f>+[22]TAB6_w!A5</f>
        <v>2021</v>
      </c>
      <c r="B11" s="10">
        <f>+[22]TAB6_w!B5/+[22]TAB6_w!$B$2</f>
        <v>1.0575780089153046</v>
      </c>
      <c r="C11" s="10">
        <f>+[22]TAB6_w!C5/+[22]TAB6_w!$C$2</f>
        <v>1.2741692233242341</v>
      </c>
    </row>
    <row r="12" spans="1:3" x14ac:dyDescent="0.35">
      <c r="A12" s="2" t="str">
        <f>+[22]TAB6_w!A6</f>
        <v>2022</v>
      </c>
      <c r="B12" s="10">
        <f>+[22]TAB6_w!B6/+[22]TAB6_w!$B$2</f>
        <v>1.0902674591381869</v>
      </c>
      <c r="C12" s="10">
        <f>+[22]TAB6_w!C6/+[22]TAB6_w!$C$2</f>
        <v>1.230244828347655</v>
      </c>
    </row>
    <row r="13" spans="1:3" x14ac:dyDescent="0.35">
      <c r="A13" s="2" t="str">
        <f>+[22]TAB6_w!A7</f>
        <v>2023</v>
      </c>
      <c r="B13" s="10">
        <f>+[22]TAB6_w!B7/+[22]TAB6_w!$B$2</f>
        <v>1.013001485884101</v>
      </c>
      <c r="C13" s="10">
        <f>+[22]TAB6_w!C7/+[22]TAB6_w!$C$2</f>
        <v>1.1311224705534122</v>
      </c>
    </row>
    <row r="14" spans="1:3" x14ac:dyDescent="0.35">
      <c r="A14" s="2" t="str">
        <f>CONCATENATE([22]TAB6_w!A8,"f")</f>
        <v>2024f</v>
      </c>
      <c r="B14" s="10">
        <f>+[22]TAB6_w!B8/+[22]TAB6_w!$B$2</f>
        <v>0.9051355869242198</v>
      </c>
      <c r="C14" s="10">
        <f>+[22]TAB6_w!C8/+[22]TAB6_w!$C$2</f>
        <v>1.1525673853497644</v>
      </c>
    </row>
    <row r="15" spans="1:3" x14ac:dyDescent="0.35">
      <c r="A15" s="2" t="str">
        <f>CONCATENATE([22]TAB6_w!A9,"f")</f>
        <v>2025f</v>
      </c>
      <c r="B15" s="10">
        <f>+[22]TAB6_w!B9/+[22]TAB6_w!$B$2</f>
        <v>1.0531203566121841</v>
      </c>
      <c r="C15" s="10">
        <f>+[22]TAB6_w!C9/+[22]TAB6_w!$C$2</f>
        <v>1.1721934712440623</v>
      </c>
    </row>
    <row r="16" spans="1:3" x14ac:dyDescent="0.35">
      <c r="A16" s="2" t="str">
        <f>CONCATENATE([22]TAB6_w!A10,"f")</f>
        <v>2026f</v>
      </c>
      <c r="B16" s="10">
        <f>+[22]TAB6_w!B10/+[22]TAB6_w!$B$2</f>
        <v>1.1144131686478453</v>
      </c>
      <c r="C16" s="10">
        <f>+[22]TAB6_w!C10/+[22]TAB6_w!$C$2</f>
        <v>1.168117462166949</v>
      </c>
    </row>
    <row r="17" spans="1:3" x14ac:dyDescent="0.35">
      <c r="A17" s="2" t="str">
        <f>CONCATENATE([22]TAB6_w!A11,"f")</f>
        <v>2027f</v>
      </c>
      <c r="B17" s="10">
        <f>+[22]TAB6_w!B11/+[22]TAB6_w!$B$2</f>
        <v>1.1775632429420504</v>
      </c>
      <c r="C17" s="10">
        <f>+[22]TAB6_w!C11/+[22]TAB6_w!$C$2</f>
        <v>1.1573844335965942</v>
      </c>
    </row>
    <row r="18" spans="1:3" x14ac:dyDescent="0.35">
      <c r="A18" s="2" t="str">
        <f>CONCATENATE([22]TAB6_w!A12,"f")</f>
        <v>2028f</v>
      </c>
      <c r="B18" s="10">
        <f>+[22]TAB6_w!B12/+[22]TAB6_w!$B$2</f>
        <v>1.2425706259286775</v>
      </c>
      <c r="C18" s="10">
        <f>+[22]TAB6_w!C12/+[22]TAB6_w!$C$2</f>
        <v>1.1406662422536795</v>
      </c>
    </row>
    <row r="19" spans="1:3" x14ac:dyDescent="0.35">
      <c r="B19" s="10"/>
      <c r="C19" s="10"/>
    </row>
    <row r="20" spans="1:3" x14ac:dyDescent="0.35">
      <c r="A20" t="s">
        <v>89</v>
      </c>
      <c r="B20" s="10"/>
      <c r="C20" s="10"/>
    </row>
    <row r="33" customFormat="1" x14ac:dyDescent="0.35"/>
    <row r="34" customFormat="1" x14ac:dyDescent="0.35"/>
    <row r="35" customFormat="1" x14ac:dyDescent="0.35"/>
    <row r="36" customFormat="1" x14ac:dyDescent="0.35"/>
    <row r="37" customFormat="1" x14ac:dyDescent="0.35"/>
    <row r="38" customFormat="1" x14ac:dyDescent="0.35"/>
    <row r="39" customFormat="1" x14ac:dyDescent="0.35"/>
    <row r="40" customFormat="1" x14ac:dyDescent="0.35"/>
    <row r="41" customFormat="1" x14ac:dyDescent="0.35"/>
    <row r="42" customFormat="1" x14ac:dyDescent="0.35"/>
    <row r="43" customFormat="1" x14ac:dyDescent="0.35"/>
    <row r="44" customFormat="1" x14ac:dyDescent="0.35"/>
    <row r="45" customFormat="1" x14ac:dyDescent="0.35"/>
    <row r="46" customFormat="1" x14ac:dyDescent="0.35"/>
    <row r="47" customFormat="1" x14ac:dyDescent="0.35"/>
    <row r="48" customFormat="1" x14ac:dyDescent="0.35"/>
    <row r="49" customFormat="1" x14ac:dyDescent="0.35"/>
    <row r="50" customFormat="1" x14ac:dyDescent="0.35"/>
    <row r="51" customFormat="1" x14ac:dyDescent="0.35"/>
    <row r="52" customFormat="1" x14ac:dyDescent="0.35"/>
    <row r="53" customFormat="1" x14ac:dyDescent="0.35"/>
    <row r="54" customFormat="1" x14ac:dyDescent="0.35"/>
    <row r="55" customFormat="1" x14ac:dyDescent="0.35"/>
    <row r="56" customFormat="1" x14ac:dyDescent="0.35"/>
    <row r="57" customFormat="1" x14ac:dyDescent="0.35"/>
    <row r="58" customFormat="1" x14ac:dyDescent="0.35"/>
    <row r="59" customFormat="1" x14ac:dyDescent="0.35"/>
    <row r="60" customFormat="1" x14ac:dyDescent="0.35"/>
    <row r="61" customFormat="1" x14ac:dyDescent="0.35"/>
    <row r="62" customFormat="1" x14ac:dyDescent="0.35"/>
    <row r="63" customFormat="1" x14ac:dyDescent="0.35"/>
    <row r="64" customFormat="1" x14ac:dyDescent="0.35"/>
    <row r="65" customFormat="1" x14ac:dyDescent="0.35"/>
    <row r="66" customFormat="1" x14ac:dyDescent="0.35"/>
    <row r="67" customFormat="1" x14ac:dyDescent="0.35"/>
    <row r="68" customFormat="1" x14ac:dyDescent="0.35"/>
    <row r="69" customFormat="1" x14ac:dyDescent="0.35"/>
    <row r="70" customFormat="1" x14ac:dyDescent="0.35"/>
    <row r="71" customFormat="1" x14ac:dyDescent="0.35"/>
    <row r="72" customFormat="1" x14ac:dyDescent="0.35"/>
    <row r="73" customFormat="1" x14ac:dyDescent="0.35"/>
    <row r="74" customFormat="1" x14ac:dyDescent="0.35"/>
    <row r="75" customFormat="1" x14ac:dyDescent="0.35"/>
    <row r="76" customFormat="1" x14ac:dyDescent="0.35"/>
    <row r="77" customFormat="1" x14ac:dyDescent="0.35"/>
    <row r="78" customFormat="1" x14ac:dyDescent="0.35"/>
    <row r="79" customFormat="1" x14ac:dyDescent="0.35"/>
    <row r="80" customFormat="1" x14ac:dyDescent="0.35"/>
    <row r="81" customFormat="1" x14ac:dyDescent="0.35"/>
    <row r="82" customFormat="1" x14ac:dyDescent="0.35"/>
    <row r="83" customFormat="1" x14ac:dyDescent="0.35"/>
    <row r="84" customFormat="1" x14ac:dyDescent="0.35"/>
    <row r="85" customFormat="1" x14ac:dyDescent="0.35"/>
    <row r="86" customFormat="1" x14ac:dyDescent="0.35"/>
    <row r="87" customFormat="1" x14ac:dyDescent="0.35"/>
    <row r="88" customFormat="1" x14ac:dyDescent="0.35"/>
    <row r="89" customFormat="1" x14ac:dyDescent="0.35"/>
    <row r="90" customFormat="1" x14ac:dyDescent="0.35"/>
    <row r="91" customFormat="1" x14ac:dyDescent="0.35"/>
    <row r="92" customFormat="1" x14ac:dyDescent="0.35"/>
    <row r="93" customFormat="1" x14ac:dyDescent="0.35"/>
    <row r="94" customFormat="1" x14ac:dyDescent="0.35"/>
    <row r="95" customFormat="1" x14ac:dyDescent="0.35"/>
    <row r="96" customFormat="1" x14ac:dyDescent="0.35"/>
    <row r="97" customFormat="1" x14ac:dyDescent="0.35"/>
    <row r="98" customFormat="1" x14ac:dyDescent="0.35"/>
    <row r="99" customFormat="1" x14ac:dyDescent="0.35"/>
    <row r="100" customFormat="1" x14ac:dyDescent="0.35"/>
    <row r="101" customFormat="1" x14ac:dyDescent="0.35"/>
    <row r="102" customFormat="1" x14ac:dyDescent="0.35"/>
    <row r="103" customFormat="1" x14ac:dyDescent="0.35"/>
    <row r="104" customFormat="1" x14ac:dyDescent="0.35"/>
    <row r="105" customFormat="1" x14ac:dyDescent="0.35"/>
    <row r="106" customFormat="1" x14ac:dyDescent="0.35"/>
    <row r="107" customFormat="1" x14ac:dyDescent="0.35"/>
    <row r="108" customFormat="1" x14ac:dyDescent="0.35"/>
    <row r="109" customFormat="1" x14ac:dyDescent="0.35"/>
    <row r="110" customFormat="1" x14ac:dyDescent="0.35"/>
    <row r="111" customFormat="1" x14ac:dyDescent="0.35"/>
    <row r="112" customFormat="1" x14ac:dyDescent="0.35"/>
    <row r="113" customFormat="1" x14ac:dyDescent="0.35"/>
    <row r="114" customFormat="1" x14ac:dyDescent="0.35"/>
    <row r="115" customFormat="1" x14ac:dyDescent="0.35"/>
    <row r="116" customFormat="1" x14ac:dyDescent="0.35"/>
    <row r="117" customFormat="1" x14ac:dyDescent="0.35"/>
    <row r="118" customFormat="1" x14ac:dyDescent="0.35"/>
    <row r="119" customFormat="1" x14ac:dyDescent="0.35"/>
    <row r="120" customFormat="1" x14ac:dyDescent="0.35"/>
    <row r="121" customFormat="1" x14ac:dyDescent="0.35"/>
    <row r="122" customFormat="1" x14ac:dyDescent="0.35"/>
    <row r="123" customFormat="1" x14ac:dyDescent="0.35"/>
    <row r="124" customFormat="1" x14ac:dyDescent="0.35"/>
    <row r="125" customFormat="1" x14ac:dyDescent="0.35"/>
    <row r="126" customFormat="1" x14ac:dyDescent="0.35"/>
    <row r="127" customFormat="1" x14ac:dyDescent="0.35"/>
    <row r="128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customFormat="1" x14ac:dyDescent="0.35"/>
    <row r="162" customFormat="1" x14ac:dyDescent="0.35"/>
    <row r="163" customFormat="1" x14ac:dyDescent="0.35"/>
    <row r="164" customFormat="1" x14ac:dyDescent="0.35"/>
    <row r="165" customFormat="1" x14ac:dyDescent="0.35"/>
    <row r="166" customFormat="1" x14ac:dyDescent="0.35"/>
    <row r="167" customFormat="1" x14ac:dyDescent="0.35"/>
    <row r="168" customFormat="1" x14ac:dyDescent="0.35"/>
    <row r="169" customFormat="1" x14ac:dyDescent="0.35"/>
    <row r="170" customFormat="1" x14ac:dyDescent="0.35"/>
    <row r="171" customFormat="1" x14ac:dyDescent="0.35"/>
    <row r="172" customFormat="1" x14ac:dyDescent="0.35"/>
    <row r="173" customFormat="1" x14ac:dyDescent="0.35"/>
    <row r="174" customFormat="1" x14ac:dyDescent="0.35"/>
    <row r="175" customFormat="1" x14ac:dyDescent="0.35"/>
    <row r="176" customFormat="1" x14ac:dyDescent="0.35"/>
    <row r="177" customFormat="1" x14ac:dyDescent="0.35"/>
    <row r="178" customFormat="1" x14ac:dyDescent="0.35"/>
    <row r="179" customFormat="1" x14ac:dyDescent="0.35"/>
    <row r="180" customFormat="1" x14ac:dyDescent="0.35"/>
    <row r="181" customFormat="1" x14ac:dyDescent="0.35"/>
    <row r="182" customFormat="1" x14ac:dyDescent="0.35"/>
    <row r="183" customFormat="1" x14ac:dyDescent="0.35"/>
    <row r="184" customFormat="1" x14ac:dyDescent="0.35"/>
    <row r="185" customFormat="1" x14ac:dyDescent="0.35"/>
    <row r="186" customFormat="1" x14ac:dyDescent="0.35"/>
    <row r="187" customFormat="1" x14ac:dyDescent="0.35"/>
    <row r="188" customFormat="1" x14ac:dyDescent="0.35"/>
    <row r="189" customFormat="1" x14ac:dyDescent="0.35"/>
    <row r="190" customFormat="1" x14ac:dyDescent="0.35"/>
    <row r="191" customFormat="1" x14ac:dyDescent="0.35"/>
    <row r="192" customFormat="1" x14ac:dyDescent="0.35"/>
    <row r="193" customFormat="1" x14ac:dyDescent="0.35"/>
    <row r="194" customFormat="1" x14ac:dyDescent="0.35"/>
    <row r="195" customFormat="1" x14ac:dyDescent="0.35"/>
    <row r="196" customFormat="1" x14ac:dyDescent="0.35"/>
    <row r="197" customFormat="1" x14ac:dyDescent="0.35"/>
    <row r="198" customFormat="1" x14ac:dyDescent="0.35"/>
    <row r="199" customFormat="1" x14ac:dyDescent="0.35"/>
    <row r="200" customFormat="1" x14ac:dyDescent="0.35"/>
    <row r="201" customFormat="1" x14ac:dyDescent="0.35"/>
    <row r="202" customFormat="1" x14ac:dyDescent="0.35"/>
    <row r="203" customFormat="1" x14ac:dyDescent="0.35"/>
    <row r="204" customFormat="1" x14ac:dyDescent="0.35"/>
    <row r="205" customFormat="1" x14ac:dyDescent="0.35"/>
    <row r="206" customFormat="1" x14ac:dyDescent="0.35"/>
    <row r="207" customFormat="1" x14ac:dyDescent="0.35"/>
    <row r="208" customFormat="1" x14ac:dyDescent="0.35"/>
    <row r="209" customFormat="1" x14ac:dyDescent="0.35"/>
    <row r="210" customFormat="1" x14ac:dyDescent="0.35"/>
    <row r="211" customFormat="1" x14ac:dyDescent="0.35"/>
    <row r="212" customFormat="1" x14ac:dyDescent="0.35"/>
    <row r="213" customFormat="1" x14ac:dyDescent="0.35"/>
    <row r="214" customFormat="1" x14ac:dyDescent="0.35"/>
    <row r="215" customFormat="1" x14ac:dyDescent="0.35"/>
    <row r="216" customFormat="1" x14ac:dyDescent="0.35"/>
    <row r="217" customFormat="1" x14ac:dyDescent="0.35"/>
    <row r="218" customFormat="1" x14ac:dyDescent="0.35"/>
    <row r="219" customFormat="1" x14ac:dyDescent="0.35"/>
    <row r="220" customFormat="1" x14ac:dyDescent="0.35"/>
    <row r="221" customFormat="1" x14ac:dyDescent="0.35"/>
    <row r="222" customFormat="1" x14ac:dyDescent="0.35"/>
    <row r="223" customFormat="1" x14ac:dyDescent="0.35"/>
    <row r="224" customFormat="1" x14ac:dyDescent="0.35"/>
    <row r="225" customFormat="1" x14ac:dyDescent="0.35"/>
    <row r="226" customFormat="1" x14ac:dyDescent="0.35"/>
    <row r="227" customFormat="1" x14ac:dyDescent="0.35"/>
    <row r="228" customFormat="1" x14ac:dyDescent="0.35"/>
    <row r="229" customFormat="1" x14ac:dyDescent="0.35"/>
    <row r="230" customFormat="1" x14ac:dyDescent="0.35"/>
    <row r="231" customFormat="1" x14ac:dyDescent="0.35"/>
    <row r="232" customFormat="1" x14ac:dyDescent="0.35"/>
    <row r="233" customFormat="1" x14ac:dyDescent="0.35"/>
    <row r="234" customFormat="1" x14ac:dyDescent="0.35"/>
    <row r="235" customFormat="1" x14ac:dyDescent="0.35"/>
    <row r="236" customFormat="1" x14ac:dyDescent="0.35"/>
    <row r="237" customFormat="1" x14ac:dyDescent="0.35"/>
    <row r="238" customFormat="1" x14ac:dyDescent="0.35"/>
    <row r="239" customFormat="1" x14ac:dyDescent="0.35"/>
    <row r="240" customFormat="1" x14ac:dyDescent="0.35"/>
    <row r="241" customFormat="1" x14ac:dyDescent="0.35"/>
    <row r="242" customFormat="1" x14ac:dyDescent="0.35"/>
    <row r="243" customFormat="1" x14ac:dyDescent="0.35"/>
    <row r="244" customFormat="1" x14ac:dyDescent="0.35"/>
    <row r="245" customFormat="1" x14ac:dyDescent="0.35"/>
    <row r="248" customFormat="1" x14ac:dyDescent="0.35"/>
    <row r="249" customFormat="1" x14ac:dyDescent="0.35"/>
    <row r="250" customFormat="1" x14ac:dyDescent="0.35"/>
    <row r="252" customFormat="1" x14ac:dyDescent="0.35"/>
    <row r="253" customFormat="1" x14ac:dyDescent="0.35"/>
    <row r="254" customFormat="1" x14ac:dyDescent="0.35"/>
    <row r="255" customFormat="1" x14ac:dyDescent="0.35"/>
    <row r="256" customFormat="1" x14ac:dyDescent="0.35"/>
    <row r="257" customFormat="1" x14ac:dyDescent="0.35"/>
    <row r="258" customFormat="1" x14ac:dyDescent="0.35"/>
    <row r="259" customFormat="1" x14ac:dyDescent="0.35"/>
    <row r="260" customFormat="1" x14ac:dyDescent="0.35"/>
    <row r="261" customFormat="1" x14ac:dyDescent="0.35"/>
    <row r="262" customFormat="1" x14ac:dyDescent="0.35"/>
    <row r="263" customFormat="1" x14ac:dyDescent="0.35"/>
    <row r="266" customFormat="1" x14ac:dyDescent="0.35"/>
    <row r="267" customFormat="1" x14ac:dyDescent="0.35"/>
    <row r="268" customFormat="1" x14ac:dyDescent="0.35"/>
    <row r="269" customFormat="1" x14ac:dyDescent="0.35"/>
    <row r="270" customFormat="1" x14ac:dyDescent="0.35"/>
    <row r="271" customFormat="1" x14ac:dyDescent="0.35"/>
    <row r="272" customFormat="1" x14ac:dyDescent="0.35"/>
    <row r="273" customFormat="1" x14ac:dyDescent="0.35"/>
    <row r="274" customFormat="1" x14ac:dyDescent="0.35"/>
    <row r="275" customFormat="1" x14ac:dyDescent="0.35"/>
    <row r="276" customFormat="1" x14ac:dyDescent="0.35"/>
    <row r="277" customFormat="1" x14ac:dyDescent="0.35"/>
    <row r="278" customFormat="1" x14ac:dyDescent="0.35"/>
    <row r="279" customFormat="1" x14ac:dyDescent="0.35"/>
    <row r="280" customFormat="1" x14ac:dyDescent="0.35"/>
    <row r="282" customFormat="1" x14ac:dyDescent="0.35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A620C-AB28-4F14-9EEA-4D806071EDF8}">
  <dimension ref="A1:L282"/>
  <sheetViews>
    <sheetView topLeftCell="D1" workbookViewId="0">
      <selection activeCell="H5" sqref="H5"/>
    </sheetView>
  </sheetViews>
  <sheetFormatPr defaultRowHeight="14.5" x14ac:dyDescent="0.35"/>
  <cols>
    <col min="1" max="1" width="42.26953125" customWidth="1"/>
    <col min="2" max="2" width="9.1796875" customWidth="1"/>
    <col min="3" max="3" width="10.1796875" customWidth="1"/>
    <col min="4" max="10" width="10.1796875" bestFit="1" customWidth="1"/>
  </cols>
  <sheetData>
    <row r="1" spans="1:12" ht="18.5" x14ac:dyDescent="0.45">
      <c r="A1" s="7" t="s">
        <v>17</v>
      </c>
    </row>
    <row r="2" spans="1:12" s="1" customFormat="1" x14ac:dyDescent="0.35">
      <c r="F2" s="44"/>
      <c r="G2" s="44"/>
      <c r="H2" s="44"/>
      <c r="I2" s="44"/>
      <c r="J2" s="44"/>
      <c r="K2" s="44"/>
    </row>
    <row r="3" spans="1:12" x14ac:dyDescent="0.35">
      <c r="F3" s="44"/>
      <c r="G3" s="44"/>
      <c r="H3" s="44"/>
      <c r="I3" s="44"/>
      <c r="J3" s="44"/>
      <c r="K3" s="44"/>
    </row>
    <row r="4" spans="1:12" x14ac:dyDescent="0.35">
      <c r="A4" s="8" t="s">
        <v>82</v>
      </c>
      <c r="F4" s="44"/>
      <c r="G4" s="44"/>
      <c r="H4" s="44"/>
      <c r="I4" s="44"/>
      <c r="J4" s="44"/>
      <c r="K4" s="44"/>
    </row>
    <row r="5" spans="1:12" x14ac:dyDescent="0.35">
      <c r="A5" s="1" t="str">
        <f>CONCATENATE("Comparative Employment,"," ", [23]TAB7_m!B1)</f>
        <v>Comparative Employment, 2023</v>
      </c>
    </row>
    <row r="6" spans="1:12" x14ac:dyDescent="0.35">
      <c r="A6" t="s">
        <v>83</v>
      </c>
    </row>
    <row r="8" spans="1:12" s="1" customFormat="1" x14ac:dyDescent="0.35">
      <c r="A8" s="1" t="s">
        <v>84</v>
      </c>
      <c r="B8" s="1" t="s">
        <v>90</v>
      </c>
      <c r="C8" s="1" t="s">
        <v>91</v>
      </c>
      <c r="D8" s="1" t="s">
        <v>10</v>
      </c>
    </row>
    <row r="9" spans="1:12" x14ac:dyDescent="0.35">
      <c r="A9" t="s">
        <v>85</v>
      </c>
      <c r="B9" s="10">
        <f>+[24]TAB7_w!B3</f>
        <v>0.18099348125532955</v>
      </c>
      <c r="C9" s="10">
        <f>+[25]TAB7_ma!B3</f>
        <v>0.21974874225447105</v>
      </c>
      <c r="D9" s="10">
        <f>+[26]TAB7_k!B3</f>
        <v>0.20485928774063367</v>
      </c>
      <c r="G9" s="44">
        <f>+B9</f>
        <v>0.18099348125532955</v>
      </c>
      <c r="H9" s="44">
        <f>+B10</f>
        <v>0.25171958704940639</v>
      </c>
      <c r="I9" s="44">
        <f>+B11</f>
        <v>6.7313899861585966E-2</v>
      </c>
      <c r="J9" s="44">
        <f>+B12</f>
        <v>0.13943328266972849</v>
      </c>
      <c r="K9" s="44">
        <f>+B13</f>
        <v>0.24633608928887002</v>
      </c>
      <c r="L9" s="44">
        <f>+B14</f>
        <v>0.11420365987507969</v>
      </c>
    </row>
    <row r="10" spans="1:12" x14ac:dyDescent="0.35">
      <c r="A10" t="s">
        <v>14</v>
      </c>
      <c r="B10" s="10">
        <f>+[24]TAB7_w!B4</f>
        <v>0.25171958704940639</v>
      </c>
      <c r="C10" s="10">
        <f>+[25]TAB7_ma!B4</f>
        <v>0.2200067454630498</v>
      </c>
      <c r="D10" s="10">
        <f>+[26]TAB7_k!B4</f>
        <v>0.27388265923101462</v>
      </c>
      <c r="G10" s="44">
        <f>+C9</f>
        <v>0.21974874225447105</v>
      </c>
      <c r="H10" s="44">
        <f>+C10</f>
        <v>0.2200067454630498</v>
      </c>
      <c r="I10" s="44">
        <f>+C11</f>
        <v>6.0049550354115834E-2</v>
      </c>
      <c r="J10" s="44">
        <f>+C12</f>
        <v>0.14310415858966688</v>
      </c>
      <c r="K10" s="44">
        <f>+C13</f>
        <v>0.2462962322139752</v>
      </c>
      <c r="L10" s="44">
        <f>+C14</f>
        <v>0.11079457112472121</v>
      </c>
    </row>
    <row r="11" spans="1:12" x14ac:dyDescent="0.35">
      <c r="A11" t="s">
        <v>86</v>
      </c>
      <c r="B11" s="10">
        <f>+[24]TAB7_w!B5</f>
        <v>6.7313899861585966E-2</v>
      </c>
      <c r="C11" s="10">
        <f>+[25]TAB7_ma!B5</f>
        <v>6.0049550354115834E-2</v>
      </c>
      <c r="D11" s="10">
        <f>+[26]TAB7_k!B5</f>
        <v>5.0787629570137625E-2</v>
      </c>
      <c r="G11" s="44">
        <f>+D9</f>
        <v>0.20485928774063367</v>
      </c>
      <c r="H11" s="44">
        <f>+D10</f>
        <v>0.27388265923101462</v>
      </c>
      <c r="I11" s="44">
        <f>+D11</f>
        <v>5.0787629570137625E-2</v>
      </c>
      <c r="J11" s="44">
        <f>+D12</f>
        <v>0.14733522971888688</v>
      </c>
      <c r="K11" s="44">
        <f>+D13</f>
        <v>0.20633036002752841</v>
      </c>
      <c r="L11" s="44">
        <f>+D14</f>
        <v>0.11680483371179863</v>
      </c>
    </row>
    <row r="12" spans="1:12" x14ac:dyDescent="0.35">
      <c r="A12" t="s">
        <v>87</v>
      </c>
      <c r="B12" s="10">
        <f>+[24]TAB7_w!B6</f>
        <v>0.13943328266972849</v>
      </c>
      <c r="C12" s="10">
        <f>+[25]TAB7_ma!B6</f>
        <v>0.14310415858966688</v>
      </c>
      <c r="D12" s="10">
        <f>+[26]TAB7_k!B6</f>
        <v>0.14733522971888688</v>
      </c>
      <c r="G12" s="44"/>
      <c r="H12" s="44"/>
      <c r="I12" s="44"/>
    </row>
    <row r="13" spans="1:12" x14ac:dyDescent="0.35">
      <c r="A13" t="s">
        <v>24</v>
      </c>
      <c r="B13" s="10">
        <f>+[24]TAB7_w!B7</f>
        <v>0.24633608928887002</v>
      </c>
      <c r="C13" s="10">
        <f>+[25]TAB7_ma!B7</f>
        <v>0.2462962322139752</v>
      </c>
      <c r="D13" s="10">
        <f>+[26]TAB7_k!B7</f>
        <v>0.20633036002752841</v>
      </c>
      <c r="G13" s="44"/>
      <c r="H13" s="44"/>
      <c r="I13" s="44"/>
    </row>
    <row r="14" spans="1:12" x14ac:dyDescent="0.35">
      <c r="A14" t="s">
        <v>105</v>
      </c>
      <c r="B14" s="10">
        <f>+[24]TAB7_w!B8</f>
        <v>0.11420365987507969</v>
      </c>
      <c r="C14" s="10">
        <f>+[25]TAB7_ma!B8</f>
        <v>0.11079457112472121</v>
      </c>
      <c r="D14" s="10">
        <f>+[26]TAB7_k!B8</f>
        <v>0.11680483371179863</v>
      </c>
      <c r="G14" s="44"/>
      <c r="H14" s="44"/>
      <c r="I14" s="44"/>
    </row>
    <row r="15" spans="1:12" s="1" customFormat="1" x14ac:dyDescent="0.35">
      <c r="A15" s="1" t="s">
        <v>12</v>
      </c>
      <c r="B15" s="31">
        <f>+[24]TAB7_w!B2</f>
        <v>1</v>
      </c>
      <c r="C15" s="31">
        <f>+[25]TAB7_ma!B2</f>
        <v>1</v>
      </c>
      <c r="D15" s="31">
        <f>+[26]TAB7_k!B2</f>
        <v>1</v>
      </c>
    </row>
    <row r="16" spans="1:12" s="1" customFormat="1" x14ac:dyDescent="0.35">
      <c r="B16" s="31"/>
      <c r="C16" s="31"/>
      <c r="D16" s="31"/>
    </row>
    <row r="17" spans="1:4" s="1" customFormat="1" x14ac:dyDescent="0.35">
      <c r="A17" t="s">
        <v>103</v>
      </c>
      <c r="B17" s="31"/>
      <c r="C17" s="31"/>
      <c r="D17" s="31"/>
    </row>
    <row r="18" spans="1:4" x14ac:dyDescent="0.35">
      <c r="A18" t="s">
        <v>104</v>
      </c>
    </row>
    <row r="19" spans="1:4" x14ac:dyDescent="0.35">
      <c r="A19" t="s">
        <v>73</v>
      </c>
    </row>
    <row r="33" customFormat="1" x14ac:dyDescent="0.35"/>
    <row r="34" customFormat="1" x14ac:dyDescent="0.35"/>
    <row r="35" customFormat="1" x14ac:dyDescent="0.35"/>
    <row r="36" customFormat="1" x14ac:dyDescent="0.35"/>
    <row r="37" customFormat="1" x14ac:dyDescent="0.35"/>
    <row r="38" customFormat="1" x14ac:dyDescent="0.35"/>
    <row r="39" customFormat="1" x14ac:dyDescent="0.35"/>
    <row r="40" customFormat="1" x14ac:dyDescent="0.35"/>
    <row r="41" customFormat="1" x14ac:dyDescent="0.35"/>
    <row r="42" customFormat="1" x14ac:dyDescent="0.35"/>
    <row r="43" customFormat="1" x14ac:dyDescent="0.35"/>
    <row r="44" customFormat="1" x14ac:dyDescent="0.35"/>
    <row r="45" customFormat="1" x14ac:dyDescent="0.35"/>
    <row r="46" customFormat="1" x14ac:dyDescent="0.35"/>
    <row r="47" customFormat="1" x14ac:dyDescent="0.35"/>
    <row r="48" customFormat="1" x14ac:dyDescent="0.35"/>
    <row r="49" customFormat="1" x14ac:dyDescent="0.35"/>
    <row r="50" customFormat="1" x14ac:dyDescent="0.35"/>
    <row r="51" customFormat="1" x14ac:dyDescent="0.35"/>
    <row r="52" customFormat="1" x14ac:dyDescent="0.35"/>
    <row r="53" customFormat="1" x14ac:dyDescent="0.35"/>
    <row r="54" customFormat="1" x14ac:dyDescent="0.35"/>
    <row r="55" customFormat="1" x14ac:dyDescent="0.35"/>
    <row r="56" customFormat="1" x14ac:dyDescent="0.35"/>
    <row r="57" customFormat="1" x14ac:dyDescent="0.35"/>
    <row r="58" customFormat="1" x14ac:dyDescent="0.35"/>
    <row r="59" customFormat="1" x14ac:dyDescent="0.35"/>
    <row r="60" customFormat="1" x14ac:dyDescent="0.35"/>
    <row r="61" customFormat="1" x14ac:dyDescent="0.35"/>
    <row r="62" customFormat="1" x14ac:dyDescent="0.35"/>
    <row r="63" customFormat="1" x14ac:dyDescent="0.35"/>
    <row r="64" customFormat="1" x14ac:dyDescent="0.35"/>
    <row r="65" customFormat="1" x14ac:dyDescent="0.35"/>
    <row r="66" customFormat="1" x14ac:dyDescent="0.35"/>
    <row r="67" customFormat="1" x14ac:dyDescent="0.35"/>
    <row r="68" customFormat="1" x14ac:dyDescent="0.35"/>
    <row r="69" customFormat="1" x14ac:dyDescent="0.35"/>
    <row r="70" customFormat="1" x14ac:dyDescent="0.35"/>
    <row r="71" customFormat="1" x14ac:dyDescent="0.35"/>
    <row r="72" customFormat="1" x14ac:dyDescent="0.35"/>
    <row r="73" customFormat="1" x14ac:dyDescent="0.35"/>
    <row r="74" customFormat="1" x14ac:dyDescent="0.35"/>
    <row r="75" customFormat="1" x14ac:dyDescent="0.35"/>
    <row r="76" customFormat="1" x14ac:dyDescent="0.35"/>
    <row r="77" customFormat="1" x14ac:dyDescent="0.35"/>
    <row r="78" customFormat="1" x14ac:dyDescent="0.35"/>
    <row r="79" customFormat="1" x14ac:dyDescent="0.35"/>
    <row r="80" customFormat="1" x14ac:dyDescent="0.35"/>
    <row r="81" customFormat="1" x14ac:dyDescent="0.35"/>
    <row r="82" customFormat="1" x14ac:dyDescent="0.35"/>
    <row r="83" customFormat="1" x14ac:dyDescent="0.35"/>
    <row r="84" customFormat="1" x14ac:dyDescent="0.35"/>
    <row r="85" customFormat="1" x14ac:dyDescent="0.35"/>
    <row r="86" customFormat="1" x14ac:dyDescent="0.35"/>
    <row r="87" customFormat="1" x14ac:dyDescent="0.35"/>
    <row r="88" customFormat="1" x14ac:dyDescent="0.35"/>
    <row r="89" customFormat="1" x14ac:dyDescent="0.35"/>
    <row r="90" customFormat="1" x14ac:dyDescent="0.35"/>
    <row r="91" customFormat="1" x14ac:dyDescent="0.35"/>
    <row r="92" customFormat="1" x14ac:dyDescent="0.35"/>
    <row r="93" customFormat="1" x14ac:dyDescent="0.35"/>
    <row r="94" customFormat="1" x14ac:dyDescent="0.35"/>
    <row r="95" customFormat="1" x14ac:dyDescent="0.35"/>
    <row r="96" customFormat="1" x14ac:dyDescent="0.35"/>
    <row r="97" customFormat="1" x14ac:dyDescent="0.35"/>
    <row r="98" customFormat="1" x14ac:dyDescent="0.35"/>
    <row r="99" customFormat="1" x14ac:dyDescent="0.35"/>
    <row r="100" customFormat="1" x14ac:dyDescent="0.35"/>
    <row r="101" customFormat="1" x14ac:dyDescent="0.35"/>
    <row r="102" customFormat="1" x14ac:dyDescent="0.35"/>
    <row r="103" customFormat="1" x14ac:dyDescent="0.35"/>
    <row r="104" customFormat="1" x14ac:dyDescent="0.35"/>
    <row r="105" customFormat="1" x14ac:dyDescent="0.35"/>
    <row r="106" customFormat="1" x14ac:dyDescent="0.35"/>
    <row r="107" customFormat="1" x14ac:dyDescent="0.35"/>
    <row r="108" customFormat="1" x14ac:dyDescent="0.35"/>
    <row r="109" customFormat="1" x14ac:dyDescent="0.35"/>
    <row r="110" customFormat="1" x14ac:dyDescent="0.35"/>
    <row r="111" customFormat="1" x14ac:dyDescent="0.35"/>
    <row r="112" customFormat="1" x14ac:dyDescent="0.35"/>
    <row r="113" customFormat="1" x14ac:dyDescent="0.35"/>
    <row r="114" customFormat="1" x14ac:dyDescent="0.35"/>
    <row r="115" customFormat="1" x14ac:dyDescent="0.35"/>
    <row r="116" customFormat="1" x14ac:dyDescent="0.35"/>
    <row r="117" customFormat="1" x14ac:dyDescent="0.35"/>
    <row r="118" customFormat="1" x14ac:dyDescent="0.35"/>
    <row r="119" customFormat="1" x14ac:dyDescent="0.35"/>
    <row r="120" customFormat="1" x14ac:dyDescent="0.35"/>
    <row r="121" customFormat="1" x14ac:dyDescent="0.35"/>
    <row r="122" customFormat="1" x14ac:dyDescent="0.35"/>
    <row r="123" customFormat="1" x14ac:dyDescent="0.35"/>
    <row r="124" customFormat="1" x14ac:dyDescent="0.35"/>
    <row r="125" customFormat="1" x14ac:dyDescent="0.35"/>
    <row r="126" customFormat="1" x14ac:dyDescent="0.35"/>
    <row r="127" customFormat="1" x14ac:dyDescent="0.35"/>
    <row r="128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customFormat="1" x14ac:dyDescent="0.35"/>
    <row r="162" customFormat="1" x14ac:dyDescent="0.35"/>
    <row r="163" customFormat="1" x14ac:dyDescent="0.35"/>
    <row r="164" customFormat="1" x14ac:dyDescent="0.35"/>
    <row r="165" customFormat="1" x14ac:dyDescent="0.35"/>
    <row r="166" customFormat="1" x14ac:dyDescent="0.35"/>
    <row r="167" customFormat="1" x14ac:dyDescent="0.35"/>
    <row r="168" customFormat="1" x14ac:dyDescent="0.35"/>
    <row r="169" customFormat="1" x14ac:dyDescent="0.35"/>
    <row r="170" customFormat="1" x14ac:dyDescent="0.35"/>
    <row r="171" customFormat="1" x14ac:dyDescent="0.35"/>
    <row r="172" customFormat="1" x14ac:dyDescent="0.35"/>
    <row r="173" customFormat="1" x14ac:dyDescent="0.35"/>
    <row r="174" customFormat="1" x14ac:dyDescent="0.35"/>
    <row r="175" customFormat="1" x14ac:dyDescent="0.35"/>
    <row r="176" customFormat="1" x14ac:dyDescent="0.35"/>
    <row r="177" customFormat="1" x14ac:dyDescent="0.35"/>
    <row r="178" customFormat="1" x14ac:dyDescent="0.35"/>
    <row r="179" customFormat="1" x14ac:dyDescent="0.35"/>
    <row r="180" customFormat="1" x14ac:dyDescent="0.35"/>
    <row r="181" customFormat="1" x14ac:dyDescent="0.35"/>
    <row r="182" customFormat="1" x14ac:dyDescent="0.35"/>
    <row r="183" customFormat="1" x14ac:dyDescent="0.35"/>
    <row r="184" customFormat="1" x14ac:dyDescent="0.35"/>
    <row r="185" customFormat="1" x14ac:dyDescent="0.35"/>
    <row r="186" customFormat="1" x14ac:dyDescent="0.35"/>
    <row r="187" customFormat="1" x14ac:dyDescent="0.35"/>
    <row r="188" customFormat="1" x14ac:dyDescent="0.35"/>
    <row r="189" customFormat="1" x14ac:dyDescent="0.35"/>
    <row r="190" customFormat="1" x14ac:dyDescent="0.35"/>
    <row r="191" customFormat="1" x14ac:dyDescent="0.35"/>
    <row r="192" customFormat="1" x14ac:dyDescent="0.35"/>
    <row r="193" customFormat="1" x14ac:dyDescent="0.35"/>
    <row r="194" customFormat="1" x14ac:dyDescent="0.35"/>
    <row r="195" customFormat="1" x14ac:dyDescent="0.35"/>
    <row r="196" customFormat="1" x14ac:dyDescent="0.35"/>
    <row r="197" customFormat="1" x14ac:dyDescent="0.35"/>
    <row r="198" customFormat="1" x14ac:dyDescent="0.35"/>
    <row r="199" customFormat="1" x14ac:dyDescent="0.35"/>
    <row r="200" customFormat="1" x14ac:dyDescent="0.35"/>
    <row r="201" customFormat="1" x14ac:dyDescent="0.35"/>
    <row r="202" customFormat="1" x14ac:dyDescent="0.35"/>
    <row r="203" customFormat="1" x14ac:dyDescent="0.35"/>
    <row r="204" customFormat="1" x14ac:dyDescent="0.35"/>
    <row r="205" customFormat="1" x14ac:dyDescent="0.35"/>
    <row r="206" customFormat="1" x14ac:dyDescent="0.35"/>
    <row r="207" customFormat="1" x14ac:dyDescent="0.35"/>
    <row r="208" customFormat="1" x14ac:dyDescent="0.35"/>
    <row r="209" customFormat="1" x14ac:dyDescent="0.35"/>
    <row r="210" customFormat="1" x14ac:dyDescent="0.35"/>
    <row r="211" customFormat="1" x14ac:dyDescent="0.35"/>
    <row r="212" customFormat="1" x14ac:dyDescent="0.35"/>
    <row r="213" customFormat="1" x14ac:dyDescent="0.35"/>
    <row r="214" customFormat="1" x14ac:dyDescent="0.35"/>
    <row r="215" customFormat="1" x14ac:dyDescent="0.35"/>
    <row r="216" customFormat="1" x14ac:dyDescent="0.35"/>
    <row r="217" customFormat="1" x14ac:dyDescent="0.35"/>
    <row r="218" customFormat="1" x14ac:dyDescent="0.35"/>
    <row r="219" customFormat="1" x14ac:dyDescent="0.35"/>
    <row r="220" customFormat="1" x14ac:dyDescent="0.35"/>
    <row r="221" customFormat="1" x14ac:dyDescent="0.35"/>
    <row r="222" customFormat="1" x14ac:dyDescent="0.35"/>
    <row r="223" customFormat="1" x14ac:dyDescent="0.35"/>
    <row r="224" customFormat="1" x14ac:dyDescent="0.35"/>
    <row r="225" customFormat="1" x14ac:dyDescent="0.35"/>
    <row r="226" customFormat="1" x14ac:dyDescent="0.35"/>
    <row r="227" customFormat="1" x14ac:dyDescent="0.35"/>
    <row r="228" customFormat="1" x14ac:dyDescent="0.35"/>
    <row r="229" customFormat="1" x14ac:dyDescent="0.35"/>
    <row r="230" customFormat="1" x14ac:dyDescent="0.35"/>
    <row r="231" customFormat="1" x14ac:dyDescent="0.35"/>
    <row r="232" customFormat="1" x14ac:dyDescent="0.35"/>
    <row r="233" customFormat="1" x14ac:dyDescent="0.35"/>
    <row r="234" customFormat="1" x14ac:dyDescent="0.35"/>
    <row r="235" customFormat="1" x14ac:dyDescent="0.35"/>
    <row r="236" customFormat="1" x14ac:dyDescent="0.35"/>
    <row r="237" customFormat="1" x14ac:dyDescent="0.35"/>
    <row r="238" customFormat="1" x14ac:dyDescent="0.35"/>
    <row r="239" customFormat="1" x14ac:dyDescent="0.35"/>
    <row r="240" customFormat="1" x14ac:dyDescent="0.35"/>
    <row r="241" customFormat="1" x14ac:dyDescent="0.35"/>
    <row r="242" customFormat="1" x14ac:dyDescent="0.35"/>
    <row r="243" customFormat="1" x14ac:dyDescent="0.35"/>
    <row r="244" customFormat="1" x14ac:dyDescent="0.35"/>
    <row r="245" customFormat="1" x14ac:dyDescent="0.35"/>
    <row r="246" customFormat="1" x14ac:dyDescent="0.35"/>
    <row r="248" customFormat="1" x14ac:dyDescent="0.35"/>
    <row r="249" customFormat="1" x14ac:dyDescent="0.35"/>
    <row r="250" customFormat="1" x14ac:dyDescent="0.35"/>
    <row r="252" customFormat="1" x14ac:dyDescent="0.35"/>
    <row r="253" customFormat="1" x14ac:dyDescent="0.35"/>
    <row r="254" customFormat="1" x14ac:dyDescent="0.35"/>
    <row r="255" customFormat="1" x14ac:dyDescent="0.35"/>
    <row r="256" customFormat="1" x14ac:dyDescent="0.35"/>
    <row r="257" customFormat="1" x14ac:dyDescent="0.35"/>
    <row r="258" customFormat="1" x14ac:dyDescent="0.35"/>
    <row r="259" customFormat="1" x14ac:dyDescent="0.35"/>
    <row r="260" customFormat="1" x14ac:dyDescent="0.35"/>
    <row r="261" customFormat="1" x14ac:dyDescent="0.35"/>
    <row r="262" customFormat="1" x14ac:dyDescent="0.35"/>
    <row r="263" customFormat="1" x14ac:dyDescent="0.35"/>
    <row r="266" customFormat="1" x14ac:dyDescent="0.35"/>
    <row r="267" customFormat="1" x14ac:dyDescent="0.35"/>
    <row r="268" customFormat="1" x14ac:dyDescent="0.35"/>
    <row r="269" customFormat="1" x14ac:dyDescent="0.35"/>
    <row r="270" customFormat="1" x14ac:dyDescent="0.35"/>
    <row r="271" customFormat="1" x14ac:dyDescent="0.35"/>
    <row r="272" customFormat="1" x14ac:dyDescent="0.35"/>
    <row r="273" customFormat="1" x14ac:dyDescent="0.35"/>
    <row r="274" customFormat="1" x14ac:dyDescent="0.35"/>
    <row r="275" customFormat="1" x14ac:dyDescent="0.35"/>
    <row r="276" customFormat="1" x14ac:dyDescent="0.35"/>
    <row r="277" customFormat="1" x14ac:dyDescent="0.35"/>
    <row r="278" customFormat="1" x14ac:dyDescent="0.35"/>
    <row r="279" customFormat="1" x14ac:dyDescent="0.35"/>
    <row r="280" customFormat="1" x14ac:dyDescent="0.35"/>
    <row r="282" customFormat="1" x14ac:dyDescent="0.35"/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36D65-EFC6-4B35-B7E3-42CCD6613C7B}">
  <dimension ref="A1:C282"/>
  <sheetViews>
    <sheetView topLeftCell="A2" workbookViewId="0">
      <selection activeCell="A8" sqref="A8:A18"/>
    </sheetView>
  </sheetViews>
  <sheetFormatPr defaultRowHeight="14.5" x14ac:dyDescent="0.35"/>
  <cols>
    <col min="1" max="1" width="42.26953125" customWidth="1"/>
    <col min="2" max="2" width="9.1796875" customWidth="1"/>
    <col min="3" max="3" width="10.1796875" customWidth="1"/>
    <col min="4" max="10" width="10.1796875" bestFit="1" customWidth="1"/>
  </cols>
  <sheetData>
    <row r="1" spans="1:3" ht="18.5" x14ac:dyDescent="0.45">
      <c r="A1" s="7" t="s">
        <v>17</v>
      </c>
    </row>
    <row r="2" spans="1:3" s="1" customFormat="1" x14ac:dyDescent="0.35"/>
    <row r="4" spans="1:3" x14ac:dyDescent="0.35">
      <c r="A4" s="8" t="s">
        <v>88</v>
      </c>
    </row>
    <row r="5" spans="1:3" x14ac:dyDescent="0.35">
      <c r="A5" s="1" t="s">
        <v>9</v>
      </c>
    </row>
    <row r="6" spans="1:3" x14ac:dyDescent="0.35">
      <c r="A6" t="str">
        <f>_xlfn.CONCAT("(",A8,"=1.0",")")</f>
        <v>(2018=1.0)</v>
      </c>
    </row>
    <row r="7" spans="1:3" x14ac:dyDescent="0.35">
      <c r="B7" t="s">
        <v>90</v>
      </c>
      <c r="C7" t="s">
        <v>10</v>
      </c>
    </row>
    <row r="8" spans="1:3" x14ac:dyDescent="0.35">
      <c r="A8" s="32" t="str">
        <f>+[27]tab2_w!A2</f>
        <v>2018</v>
      </c>
      <c r="B8" s="10">
        <f>+[27]tab2_w!C2/[27]tab2_w!$C$2</f>
        <v>1</v>
      </c>
      <c r="C8" s="10">
        <f>+[27]tab2_w!B2/[27]tab2_w!$B$2</f>
        <v>1</v>
      </c>
    </row>
    <row r="9" spans="1:3" x14ac:dyDescent="0.35">
      <c r="A9" s="32" t="str">
        <f>+[27]tab2_w!A3</f>
        <v>2019</v>
      </c>
      <c r="B9" s="10">
        <f>+[27]tab2_w!C3/[27]tab2_w!$C$2</f>
        <v>1.0188021488170076</v>
      </c>
      <c r="C9" s="10">
        <f>+[27]tab2_w!B3/[27]tab2_w!$B$2</f>
        <v>1.0205840436508802</v>
      </c>
    </row>
    <row r="10" spans="1:3" x14ac:dyDescent="0.35">
      <c r="A10" s="32" t="str">
        <f>+[27]tab2_w!A4</f>
        <v>2020</v>
      </c>
      <c r="B10" s="10">
        <f>+[27]tab2_w!C4/[27]tab2_w!$C$2</f>
        <v>0.97473997028231807</v>
      </c>
      <c r="C10" s="10">
        <f>+[27]tab2_w!B4/[27]tab2_w!$B$2</f>
        <v>0.96359549341948658</v>
      </c>
    </row>
    <row r="11" spans="1:3" x14ac:dyDescent="0.35">
      <c r="A11" s="32" t="str">
        <f>+[27]tab2_w!A5</f>
        <v>2021</v>
      </c>
      <c r="B11" s="10">
        <f>+[27]tab2_w!C5/[27]tab2_w!$C$2</f>
        <v>1.0174877128814723</v>
      </c>
      <c r="C11" s="10">
        <f>+[27]tab2_w!B5/[27]tab2_w!$B$2</f>
        <v>1.0117897065543509</v>
      </c>
    </row>
    <row r="12" spans="1:3" x14ac:dyDescent="0.35">
      <c r="A12" s="32" t="str">
        <f>+[27]tab2_w!A6</f>
        <v>2022</v>
      </c>
      <c r="B12" s="10">
        <f>+[27]tab2_w!C6/[27]tab2_w!$C$2</f>
        <v>1.0605212024231343</v>
      </c>
      <c r="C12" s="10">
        <f>+[27]tab2_w!B6/[27]tab2_w!$B$2</f>
        <v>1.0518383123415718</v>
      </c>
    </row>
    <row r="13" spans="1:3" x14ac:dyDescent="0.35">
      <c r="A13" s="32" t="str">
        <f>+[27]tab2_w!A7</f>
        <v>2023</v>
      </c>
      <c r="B13" s="10">
        <f>+[27]tab2_w!C7/[27]tab2_w!$C$2</f>
        <v>1.082809463938736</v>
      </c>
      <c r="C13" s="10">
        <f>+[27]tab2_w!B7/[27]tab2_w!$B$2</f>
        <v>1.0775890568457229</v>
      </c>
    </row>
    <row r="14" spans="1:3" x14ac:dyDescent="0.35">
      <c r="A14" s="32" t="str">
        <f>CONCATENATE([27]tab2_w!A8,"f")</f>
        <v>2024f</v>
      </c>
      <c r="B14" s="10">
        <f>+[27]tab2_w!C8/[27]tab2_w!$C$2</f>
        <v>1.1074871985369759</v>
      </c>
      <c r="C14" s="10">
        <f>+[27]tab2_w!B8/[27]tab2_w!$B$2</f>
        <v>1.0950395311348011</v>
      </c>
    </row>
    <row r="15" spans="1:3" x14ac:dyDescent="0.35">
      <c r="A15" s="32" t="str">
        <f>CONCATENATE([27]tab2_w!A9,"f")</f>
        <v>2025f</v>
      </c>
      <c r="B15" s="10">
        <f>+[27]tab2_w!C9/[27]tab2_w!$C$2</f>
        <v>1.1261258429534806</v>
      </c>
      <c r="C15" s="10">
        <f>+[27]tab2_w!B9/[27]tab2_w!$B$2</f>
        <v>1.1150201404335278</v>
      </c>
    </row>
    <row r="16" spans="1:3" x14ac:dyDescent="0.35">
      <c r="A16" s="32" t="str">
        <f>CONCATENATE([27]tab2_w!A10,"f")</f>
        <v>2026f</v>
      </c>
      <c r="B16" s="10">
        <f>+[27]tab2_w!C10/[27]tab2_w!$C$2</f>
        <v>1.1517390558921021</v>
      </c>
      <c r="C16" s="10">
        <f>+[27]tab2_w!B10/[27]tab2_w!$B$2</f>
        <v>1.1340730394946494</v>
      </c>
    </row>
    <row r="17" spans="1:3" x14ac:dyDescent="0.35">
      <c r="A17" s="32" t="str">
        <f>CONCATENATE([27]tab2_w!A11,"f")</f>
        <v>2027f</v>
      </c>
      <c r="B17" s="10">
        <f>+[27]tab2_w!C11/[27]tab2_w!$C$2</f>
        <v>1.168695622356841</v>
      </c>
      <c r="C17" s="10">
        <f>+[27]tab2_w!B11/[27]tab2_w!$B$2</f>
        <v>1.1477856646743514</v>
      </c>
    </row>
    <row r="18" spans="1:3" x14ac:dyDescent="0.35">
      <c r="A18" s="32" t="str">
        <f>CONCATENATE([27]tab2_w!A12,"f")</f>
        <v>2028f</v>
      </c>
      <c r="B18" s="10">
        <f>+[27]tab2_w!C12/[27]tab2_w!$C$2</f>
        <v>1.1852226540176021</v>
      </c>
      <c r="C18" s="10">
        <f>+[27]tab2_w!B12/[27]tab2_w!$B$2</f>
        <v>1.1586789851161463</v>
      </c>
    </row>
    <row r="20" spans="1:3" x14ac:dyDescent="0.35">
      <c r="A20" t="s">
        <v>73</v>
      </c>
    </row>
    <row r="33" customFormat="1" x14ac:dyDescent="0.35"/>
    <row r="34" customFormat="1" x14ac:dyDescent="0.35"/>
    <row r="35" customFormat="1" x14ac:dyDescent="0.35"/>
    <row r="36" customFormat="1" x14ac:dyDescent="0.35"/>
    <row r="37" customFormat="1" x14ac:dyDescent="0.35"/>
    <row r="38" customFormat="1" x14ac:dyDescent="0.35"/>
    <row r="39" customFormat="1" x14ac:dyDescent="0.35"/>
    <row r="40" customFormat="1" x14ac:dyDescent="0.35"/>
    <row r="41" customFormat="1" x14ac:dyDescent="0.35"/>
    <row r="42" customFormat="1" x14ac:dyDescent="0.35"/>
    <row r="43" customFormat="1" x14ac:dyDescent="0.35"/>
    <row r="44" customFormat="1" x14ac:dyDescent="0.35"/>
    <row r="45" customFormat="1" x14ac:dyDescent="0.35"/>
    <row r="46" customFormat="1" x14ac:dyDescent="0.35"/>
    <row r="47" customFormat="1" x14ac:dyDescent="0.35"/>
    <row r="48" customFormat="1" x14ac:dyDescent="0.35"/>
    <row r="49" customFormat="1" x14ac:dyDescent="0.35"/>
    <row r="50" customFormat="1" x14ac:dyDescent="0.35"/>
    <row r="51" customFormat="1" x14ac:dyDescent="0.35"/>
    <row r="52" customFormat="1" x14ac:dyDescent="0.35"/>
    <row r="53" customFormat="1" x14ac:dyDescent="0.35"/>
    <row r="54" customFormat="1" x14ac:dyDescent="0.35"/>
    <row r="55" customFormat="1" x14ac:dyDescent="0.35"/>
    <row r="56" customFormat="1" x14ac:dyDescent="0.35"/>
    <row r="57" customFormat="1" x14ac:dyDescent="0.35"/>
    <row r="58" customFormat="1" x14ac:dyDescent="0.35"/>
    <row r="59" customFormat="1" x14ac:dyDescent="0.35"/>
    <row r="60" customFormat="1" x14ac:dyDescent="0.35"/>
    <row r="61" customFormat="1" x14ac:dyDescent="0.35"/>
    <row r="62" customFormat="1" x14ac:dyDescent="0.35"/>
    <row r="63" customFormat="1" x14ac:dyDescent="0.35"/>
    <row r="64" customFormat="1" x14ac:dyDescent="0.35"/>
    <row r="65" customFormat="1" x14ac:dyDescent="0.35"/>
    <row r="66" customFormat="1" x14ac:dyDescent="0.35"/>
    <row r="67" customFormat="1" x14ac:dyDescent="0.35"/>
    <row r="68" customFormat="1" x14ac:dyDescent="0.35"/>
    <row r="69" customFormat="1" x14ac:dyDescent="0.35"/>
    <row r="70" customFormat="1" x14ac:dyDescent="0.35"/>
    <row r="71" customFormat="1" x14ac:dyDescent="0.35"/>
    <row r="72" customFormat="1" x14ac:dyDescent="0.35"/>
    <row r="73" customFormat="1" x14ac:dyDescent="0.35"/>
    <row r="74" customFormat="1" x14ac:dyDescent="0.35"/>
    <row r="75" customFormat="1" x14ac:dyDescent="0.35"/>
    <row r="76" customFormat="1" x14ac:dyDescent="0.35"/>
    <row r="77" customFormat="1" x14ac:dyDescent="0.35"/>
    <row r="78" customFormat="1" x14ac:dyDescent="0.35"/>
    <row r="79" customFormat="1" x14ac:dyDescent="0.35"/>
    <row r="80" customFormat="1" x14ac:dyDescent="0.35"/>
    <row r="81" customFormat="1" x14ac:dyDescent="0.35"/>
    <row r="82" customFormat="1" x14ac:dyDescent="0.35"/>
    <row r="83" customFormat="1" x14ac:dyDescent="0.35"/>
    <row r="84" customFormat="1" x14ac:dyDescent="0.35"/>
    <row r="85" customFormat="1" x14ac:dyDescent="0.35"/>
    <row r="86" customFormat="1" x14ac:dyDescent="0.35"/>
    <row r="87" customFormat="1" x14ac:dyDescent="0.35"/>
    <row r="88" customFormat="1" x14ac:dyDescent="0.35"/>
    <row r="89" customFormat="1" x14ac:dyDescent="0.35"/>
    <row r="90" customFormat="1" x14ac:dyDescent="0.35"/>
    <row r="91" customFormat="1" x14ac:dyDescent="0.35"/>
    <row r="92" customFormat="1" x14ac:dyDescent="0.35"/>
    <row r="93" customFormat="1" x14ac:dyDescent="0.35"/>
    <row r="94" customFormat="1" x14ac:dyDescent="0.35"/>
    <row r="95" customFormat="1" x14ac:dyDescent="0.35"/>
    <row r="96" customFormat="1" x14ac:dyDescent="0.35"/>
    <row r="97" customFormat="1" x14ac:dyDescent="0.35"/>
    <row r="98" customFormat="1" x14ac:dyDescent="0.35"/>
    <row r="99" customFormat="1" x14ac:dyDescent="0.35"/>
    <row r="100" customFormat="1" x14ac:dyDescent="0.35"/>
    <row r="101" customFormat="1" x14ac:dyDescent="0.35"/>
    <row r="102" customFormat="1" x14ac:dyDescent="0.35"/>
    <row r="103" customFormat="1" x14ac:dyDescent="0.35"/>
    <row r="104" customFormat="1" x14ac:dyDescent="0.35"/>
    <row r="105" customFormat="1" x14ac:dyDescent="0.35"/>
    <row r="106" customFormat="1" x14ac:dyDescent="0.35"/>
    <row r="107" customFormat="1" x14ac:dyDescent="0.35"/>
    <row r="108" customFormat="1" x14ac:dyDescent="0.35"/>
    <row r="109" customFormat="1" x14ac:dyDescent="0.35"/>
    <row r="110" customFormat="1" x14ac:dyDescent="0.35"/>
    <row r="111" customFormat="1" x14ac:dyDescent="0.35"/>
    <row r="112" customFormat="1" x14ac:dyDescent="0.35"/>
    <row r="113" customFormat="1" x14ac:dyDescent="0.35"/>
    <row r="114" customFormat="1" x14ac:dyDescent="0.35"/>
    <row r="115" customFormat="1" x14ac:dyDescent="0.35"/>
    <row r="116" customFormat="1" x14ac:dyDescent="0.35"/>
    <row r="117" customFormat="1" x14ac:dyDescent="0.35"/>
    <row r="118" customFormat="1" x14ac:dyDescent="0.35"/>
    <row r="119" customFormat="1" x14ac:dyDescent="0.35"/>
    <row r="120" customFormat="1" x14ac:dyDescent="0.35"/>
    <row r="121" customFormat="1" x14ac:dyDescent="0.35"/>
    <row r="122" customFormat="1" x14ac:dyDescent="0.35"/>
    <row r="123" customFormat="1" x14ac:dyDescent="0.35"/>
    <row r="124" customFormat="1" x14ac:dyDescent="0.35"/>
    <row r="125" customFormat="1" x14ac:dyDescent="0.35"/>
    <row r="126" customFormat="1" x14ac:dyDescent="0.35"/>
    <row r="127" customFormat="1" x14ac:dyDescent="0.35"/>
    <row r="128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customFormat="1" x14ac:dyDescent="0.35"/>
    <row r="162" customFormat="1" x14ac:dyDescent="0.35"/>
    <row r="163" customFormat="1" x14ac:dyDescent="0.35"/>
    <row r="164" customFormat="1" x14ac:dyDescent="0.35"/>
    <row r="165" customFormat="1" x14ac:dyDescent="0.35"/>
    <row r="166" customFormat="1" x14ac:dyDescent="0.35"/>
    <row r="167" customFormat="1" x14ac:dyDescent="0.35"/>
    <row r="168" customFormat="1" x14ac:dyDescent="0.35"/>
    <row r="169" customFormat="1" x14ac:dyDescent="0.35"/>
    <row r="170" customFormat="1" x14ac:dyDescent="0.35"/>
    <row r="171" customFormat="1" x14ac:dyDescent="0.35"/>
    <row r="172" customFormat="1" x14ac:dyDescent="0.35"/>
    <row r="173" customFormat="1" x14ac:dyDescent="0.35"/>
    <row r="174" customFormat="1" x14ac:dyDescent="0.35"/>
    <row r="175" customFormat="1" x14ac:dyDescent="0.35"/>
    <row r="176" customFormat="1" x14ac:dyDescent="0.35"/>
    <row r="177" customFormat="1" x14ac:dyDescent="0.35"/>
    <row r="178" customFormat="1" x14ac:dyDescent="0.35"/>
    <row r="179" customFormat="1" x14ac:dyDescent="0.35"/>
    <row r="180" customFormat="1" x14ac:dyDescent="0.35"/>
    <row r="181" customFormat="1" x14ac:dyDescent="0.35"/>
    <row r="182" customFormat="1" x14ac:dyDescent="0.35"/>
    <row r="183" customFormat="1" x14ac:dyDescent="0.35"/>
    <row r="184" customFormat="1" x14ac:dyDescent="0.35"/>
    <row r="185" customFormat="1" x14ac:dyDescent="0.35"/>
    <row r="186" customFormat="1" x14ac:dyDescent="0.35"/>
    <row r="187" customFormat="1" x14ac:dyDescent="0.35"/>
    <row r="188" customFormat="1" x14ac:dyDescent="0.35"/>
    <row r="189" customFormat="1" x14ac:dyDescent="0.35"/>
    <row r="190" customFormat="1" x14ac:dyDescent="0.35"/>
    <row r="191" customFormat="1" x14ac:dyDescent="0.35"/>
    <row r="192" customFormat="1" x14ac:dyDescent="0.35"/>
    <row r="193" customFormat="1" x14ac:dyDescent="0.35"/>
    <row r="194" customFormat="1" x14ac:dyDescent="0.35"/>
    <row r="195" customFormat="1" x14ac:dyDescent="0.35"/>
    <row r="196" customFormat="1" x14ac:dyDescent="0.35"/>
    <row r="197" customFormat="1" x14ac:dyDescent="0.35"/>
    <row r="198" customFormat="1" x14ac:dyDescent="0.35"/>
    <row r="199" customFormat="1" x14ac:dyDescent="0.35"/>
    <row r="200" customFormat="1" x14ac:dyDescent="0.35"/>
    <row r="201" customFormat="1" x14ac:dyDescent="0.35"/>
    <row r="202" customFormat="1" x14ac:dyDescent="0.35"/>
    <row r="203" customFormat="1" x14ac:dyDescent="0.35"/>
    <row r="204" customFormat="1" x14ac:dyDescent="0.35"/>
    <row r="205" customFormat="1" x14ac:dyDescent="0.35"/>
    <row r="206" customFormat="1" x14ac:dyDescent="0.35"/>
    <row r="207" customFormat="1" x14ac:dyDescent="0.35"/>
    <row r="208" customFormat="1" x14ac:dyDescent="0.35"/>
    <row r="209" customFormat="1" x14ac:dyDescent="0.35"/>
    <row r="210" customFormat="1" x14ac:dyDescent="0.35"/>
    <row r="211" customFormat="1" x14ac:dyDescent="0.35"/>
    <row r="212" customFormat="1" x14ac:dyDescent="0.35"/>
    <row r="213" customFormat="1" x14ac:dyDescent="0.35"/>
    <row r="214" customFormat="1" x14ac:dyDescent="0.35"/>
    <row r="215" customFormat="1" x14ac:dyDescent="0.35"/>
    <row r="216" customFormat="1" x14ac:dyDescent="0.35"/>
    <row r="217" customFormat="1" x14ac:dyDescent="0.35"/>
    <row r="218" customFormat="1" x14ac:dyDescent="0.35"/>
    <row r="219" customFormat="1" x14ac:dyDescent="0.35"/>
    <row r="220" customFormat="1" x14ac:dyDescent="0.35"/>
    <row r="221" customFormat="1" x14ac:dyDescent="0.35"/>
    <row r="222" customFormat="1" x14ac:dyDescent="0.35"/>
    <row r="223" customFormat="1" x14ac:dyDescent="0.35"/>
    <row r="224" customFormat="1" x14ac:dyDescent="0.35"/>
    <row r="225" customFormat="1" x14ac:dyDescent="0.35"/>
    <row r="226" customFormat="1" x14ac:dyDescent="0.35"/>
    <row r="227" customFormat="1" x14ac:dyDescent="0.35"/>
    <row r="228" customFormat="1" x14ac:dyDescent="0.35"/>
    <row r="229" customFormat="1" x14ac:dyDescent="0.35"/>
    <row r="230" customFormat="1" x14ac:dyDescent="0.35"/>
    <row r="231" customFormat="1" x14ac:dyDescent="0.35"/>
    <row r="232" customFormat="1" x14ac:dyDescent="0.35"/>
    <row r="233" customFormat="1" x14ac:dyDescent="0.35"/>
    <row r="234" customFormat="1" x14ac:dyDescent="0.35"/>
    <row r="235" customFormat="1" x14ac:dyDescent="0.35"/>
    <row r="236" customFormat="1" x14ac:dyDescent="0.35"/>
    <row r="237" customFormat="1" x14ac:dyDescent="0.35"/>
    <row r="238" customFormat="1" x14ac:dyDescent="0.35"/>
    <row r="239" customFormat="1" x14ac:dyDescent="0.35"/>
    <row r="240" customFormat="1" x14ac:dyDescent="0.35"/>
    <row r="241" customFormat="1" x14ac:dyDescent="0.35"/>
    <row r="242" customFormat="1" x14ac:dyDescent="0.35"/>
    <row r="243" customFormat="1" x14ac:dyDescent="0.35"/>
    <row r="244" customFormat="1" x14ac:dyDescent="0.35"/>
    <row r="245" customFormat="1" x14ac:dyDescent="0.35"/>
    <row r="246" customFormat="1" x14ac:dyDescent="0.35"/>
    <row r="247" customFormat="1" x14ac:dyDescent="0.35"/>
    <row r="248" customFormat="1" x14ac:dyDescent="0.35"/>
    <row r="249" customFormat="1" x14ac:dyDescent="0.35"/>
    <row r="250" customFormat="1" x14ac:dyDescent="0.35"/>
    <row r="251" customFormat="1" x14ac:dyDescent="0.35"/>
    <row r="252" customFormat="1" x14ac:dyDescent="0.35"/>
    <row r="253" customFormat="1" x14ac:dyDescent="0.35"/>
    <row r="254" customFormat="1" x14ac:dyDescent="0.35"/>
    <row r="255" customFormat="1" x14ac:dyDescent="0.35"/>
    <row r="256" customFormat="1" x14ac:dyDescent="0.35"/>
    <row r="257" customFormat="1" x14ac:dyDescent="0.35"/>
    <row r="258" customFormat="1" x14ac:dyDescent="0.35"/>
    <row r="259" customFormat="1" x14ac:dyDescent="0.35"/>
    <row r="260" customFormat="1" x14ac:dyDescent="0.35"/>
    <row r="261" customFormat="1" x14ac:dyDescent="0.35"/>
    <row r="262" customFormat="1" x14ac:dyDescent="0.35"/>
    <row r="263" customFormat="1" x14ac:dyDescent="0.35"/>
    <row r="264" customFormat="1" x14ac:dyDescent="0.35"/>
    <row r="266" customFormat="1" x14ac:dyDescent="0.35"/>
    <row r="267" customFormat="1" x14ac:dyDescent="0.35"/>
    <row r="268" customFormat="1" x14ac:dyDescent="0.35"/>
    <row r="269" customFormat="1" x14ac:dyDescent="0.35"/>
    <row r="270" customFormat="1" x14ac:dyDescent="0.35"/>
    <row r="271" customFormat="1" x14ac:dyDescent="0.35"/>
    <row r="272" customFormat="1" x14ac:dyDescent="0.35"/>
    <row r="273" customFormat="1" x14ac:dyDescent="0.35"/>
    <row r="274" customFormat="1" x14ac:dyDescent="0.35"/>
    <row r="275" customFormat="1" x14ac:dyDescent="0.35"/>
    <row r="276" customFormat="1" x14ac:dyDescent="0.35"/>
    <row r="277" customFormat="1" x14ac:dyDescent="0.35"/>
    <row r="278" customFormat="1" x14ac:dyDescent="0.35"/>
    <row r="279" customFormat="1" x14ac:dyDescent="0.35"/>
    <row r="280" customFormat="1" x14ac:dyDescent="0.35"/>
    <row r="282" customFormat="1" x14ac:dyDescent="0.35"/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2"/>
  <sheetViews>
    <sheetView topLeftCell="A6" workbookViewId="0">
      <selection activeCell="A25" sqref="A25"/>
    </sheetView>
  </sheetViews>
  <sheetFormatPr defaultRowHeight="14.5" x14ac:dyDescent="0.35"/>
  <cols>
    <col min="1" max="1" width="42.26953125" customWidth="1"/>
    <col min="2" max="2" width="9.1796875" customWidth="1"/>
    <col min="3" max="3" width="10.1796875" customWidth="1"/>
    <col min="4" max="10" width="10.1796875" bestFit="1" customWidth="1"/>
  </cols>
  <sheetData>
    <row r="1" spans="1:5" ht="18.5" x14ac:dyDescent="0.45">
      <c r="A1" s="7" t="s">
        <v>17</v>
      </c>
    </row>
    <row r="2" spans="1:5" s="1" customFormat="1" x14ac:dyDescent="0.35"/>
    <row r="3" spans="1:5" x14ac:dyDescent="0.35">
      <c r="A3" s="1" t="s">
        <v>18</v>
      </c>
    </row>
    <row r="4" spans="1:5" x14ac:dyDescent="0.35">
      <c r="A4" s="1" t="s">
        <v>106</v>
      </c>
    </row>
    <row r="5" spans="1:5" x14ac:dyDescent="0.35">
      <c r="B5" s="38" t="str">
        <f>D23</f>
        <v>2023</v>
      </c>
      <c r="C5" s="38" t="str">
        <f>E23</f>
        <v>2024</v>
      </c>
      <c r="D5" s="1" t="str">
        <f>_xlfn.CONCAT([1]TAB1_CAN!I1,"-",RIGHT([1]TAB1_CAN!L1,2))</f>
        <v>2025-28</v>
      </c>
      <c r="E5" s="1" t="str">
        <f>_xlfn.CONCAT([1]TAB1_CAN!C1,"-",RIGHT([1]TAB1_CAN!L1,2))</f>
        <v>2019-28</v>
      </c>
    </row>
    <row r="6" spans="1:5" x14ac:dyDescent="0.35">
      <c r="A6" s="2"/>
      <c r="B6" s="2">
        <f>D25</f>
        <v>2.628952747219726</v>
      </c>
      <c r="C6" s="16">
        <f>E25</f>
        <v>1.0683918658211722</v>
      </c>
      <c r="D6" s="16">
        <f>100*((I24/E24)^(1/4)-1)</f>
        <v>2.4557465696291914</v>
      </c>
      <c r="E6" s="16">
        <f>100*(([2]tab1_w!$L$2/[2]tab1_w!$B$2)^(1/10)-1)</f>
        <v>1.7175229920451507</v>
      </c>
    </row>
    <row r="7" spans="1:5" x14ac:dyDescent="0.35">
      <c r="A7" t="str">
        <f>CONCATENATE("Out of"," ", [3]DATA!$B$60," ", "CMAs")</f>
        <v>Out of 13 CMAs</v>
      </c>
      <c r="B7" s="24" t="str">
        <f>[4]ranking!$B$99</f>
        <v>#2</v>
      </c>
      <c r="C7" s="24" t="str">
        <f>[4]ranking!$D$99</f>
        <v>#6</v>
      </c>
      <c r="D7" s="24" t="str">
        <f>[4]ranking!$F$99</f>
        <v>#8</v>
      </c>
      <c r="E7" s="24" t="str">
        <f>[4]ranking!$H$99</f>
        <v>#8</v>
      </c>
    </row>
    <row r="8" spans="1:5" x14ac:dyDescent="0.35">
      <c r="B8" s="24"/>
      <c r="C8" s="24"/>
      <c r="D8" s="24"/>
      <c r="E8" s="24"/>
    </row>
    <row r="9" spans="1:5" x14ac:dyDescent="0.35">
      <c r="A9" t="s">
        <v>107</v>
      </c>
      <c r="B9" s="24"/>
      <c r="C9" s="24"/>
      <c r="D9" s="24"/>
      <c r="E9" s="24"/>
    </row>
    <row r="12" spans="1:5" x14ac:dyDescent="0.35">
      <c r="A12" s="1" t="s">
        <v>0</v>
      </c>
      <c r="B12" s="10" t="str">
        <f>[5]Sheet1!$B$37</f>
        <v>AA+</v>
      </c>
      <c r="C12" s="10"/>
    </row>
    <row r="13" spans="1:5" x14ac:dyDescent="0.35">
      <c r="A13" t="s">
        <v>1</v>
      </c>
    </row>
    <row r="16" spans="1:5" x14ac:dyDescent="0.35">
      <c r="A16" s="1" t="s">
        <v>19</v>
      </c>
      <c r="B16" s="1"/>
    </row>
    <row r="17" spans="1:9" x14ac:dyDescent="0.35">
      <c r="A17" t="s">
        <v>108</v>
      </c>
      <c r="B17" s="1"/>
    </row>
    <row r="18" spans="1:9" x14ac:dyDescent="0.35">
      <c r="A18" s="1"/>
      <c r="B18" s="1"/>
    </row>
    <row r="19" spans="1:9" x14ac:dyDescent="0.35">
      <c r="A19" t="str">
        <f>_xlfn.CONCAT("Homeownership (",[6]data!$B$2,")")</f>
        <v>Homeownership (2023)</v>
      </c>
      <c r="B19" s="10">
        <f>[6]data!$C$27</f>
        <v>0.54377674039560286</v>
      </c>
    </row>
    <row r="20" spans="1:9" x14ac:dyDescent="0.35">
      <c r="A20" t="str">
        <f>_xlfn.CONCAT("Rental (", [6]data!$F$2,")")</f>
        <v>Rental (Oct. 2023)</v>
      </c>
      <c r="B20" s="10">
        <f>[6]data!$G$27</f>
        <v>1.0500367917586462</v>
      </c>
    </row>
    <row r="21" spans="1:9" x14ac:dyDescent="0.35">
      <c r="B21" s="10"/>
    </row>
    <row r="23" spans="1:9" x14ac:dyDescent="0.35">
      <c r="A23" s="3" t="s">
        <v>2</v>
      </c>
      <c r="B23" s="39" t="str">
        <f>+[2]tab1_w!E1</f>
        <v>2021</v>
      </c>
      <c r="C23" s="39" t="str">
        <f>+[2]tab1_w!F1</f>
        <v>2022</v>
      </c>
      <c r="D23" s="39" t="str">
        <f>+[2]tab1_w!G1</f>
        <v>2023</v>
      </c>
      <c r="E23" s="39" t="str">
        <f>+[2]tab1_w!H1</f>
        <v>2024</v>
      </c>
      <c r="F23" s="39" t="str">
        <f>+[2]tab1_w!I1</f>
        <v>2025</v>
      </c>
      <c r="G23" s="39" t="str">
        <f>+[2]tab1_w!J1</f>
        <v>2026</v>
      </c>
      <c r="H23" s="39" t="str">
        <f>+[2]tab1_w!K1</f>
        <v>2027</v>
      </c>
      <c r="I23" s="39" t="str">
        <f>+[2]tab1_w!L1</f>
        <v>2028</v>
      </c>
    </row>
    <row r="24" spans="1:9" x14ac:dyDescent="0.35">
      <c r="A24" s="33" t="s">
        <v>119</v>
      </c>
      <c r="B24" s="4">
        <f>+[2]tab1_w!E2</f>
        <v>42955.643860780059</v>
      </c>
      <c r="C24" s="4">
        <f>+[2]tab1_w!F2</f>
        <v>44371.217892023618</v>
      </c>
      <c r="D24" s="4">
        <f>+[2]tab1_w!G2</f>
        <v>45537.716243770825</v>
      </c>
      <c r="E24" s="40">
        <f>+[2]tab1_w!H2</f>
        <v>46024.237500000003</v>
      </c>
      <c r="F24" s="40">
        <f>+[2]tab1_w!I2</f>
        <v>47240.872499999998</v>
      </c>
      <c r="G24" s="40">
        <f>+[2]tab1_w!J2</f>
        <v>48393.32</v>
      </c>
      <c r="H24" s="40">
        <f>+[2]tab1_w!K2</f>
        <v>49541.847500000003</v>
      </c>
      <c r="I24" s="40">
        <f>+[2]tab1_w!L2</f>
        <v>50714.47</v>
      </c>
    </row>
    <row r="25" spans="1:9" x14ac:dyDescent="0.35">
      <c r="A25" s="34"/>
      <c r="B25" s="34">
        <f>+[2]tab1_w!E3</f>
        <v>3.0587043875302422</v>
      </c>
      <c r="C25" s="34">
        <f>+[2]tab1_w!F3</f>
        <v>3.2954319945277977</v>
      </c>
      <c r="D25" s="34">
        <f>+[2]tab1_w!G3</f>
        <v>2.628952747219726</v>
      </c>
      <c r="E25" s="41">
        <f>+[2]tab1_w!H3</f>
        <v>1.0683918658211722</v>
      </c>
      <c r="F25" s="41">
        <f>+[2]tab1_w!I3</f>
        <v>2.6434658477503259</v>
      </c>
      <c r="G25" s="41">
        <f>+[2]tab1_w!J3</f>
        <v>2.4395135801101198</v>
      </c>
      <c r="H25" s="41">
        <f>+[2]tab1_w!K3</f>
        <v>2.3733182596275659</v>
      </c>
      <c r="I25" s="41">
        <f>+[2]tab1_w!L3</f>
        <v>2.3669333284351168</v>
      </c>
    </row>
    <row r="26" spans="1:9" x14ac:dyDescent="0.35">
      <c r="A26" s="33" t="s">
        <v>3</v>
      </c>
      <c r="B26" s="4">
        <f>+[2]tab1_w!E4</f>
        <v>445.1</v>
      </c>
      <c r="C26" s="4">
        <f>+[2]tab1_w!F4</f>
        <v>463.92500000000001</v>
      </c>
      <c r="D26" s="4">
        <f>+[2]tab1_w!G4</f>
        <v>473.67499999999995</v>
      </c>
      <c r="E26" s="40">
        <f>+[2]tab1_w!H4</f>
        <v>484.47027500000002</v>
      </c>
      <c r="F26" s="40">
        <f>+[2]tab1_w!I4</f>
        <v>492.62374999999997</v>
      </c>
      <c r="G26" s="40">
        <f>+[2]tab1_w!J4</f>
        <v>503.82825000000003</v>
      </c>
      <c r="H26" s="40">
        <f>+[2]tab1_w!K4</f>
        <v>511.24590000000001</v>
      </c>
      <c r="I26" s="40">
        <f>+[2]tab1_w!L4</f>
        <v>518.47564999999997</v>
      </c>
    </row>
    <row r="27" spans="1:9" x14ac:dyDescent="0.35">
      <c r="A27" s="34"/>
      <c r="B27" s="34">
        <f>+[2]tab1_w!E5</f>
        <v>4.3855534709193345</v>
      </c>
      <c r="C27" s="34">
        <f>+[2]tab1_w!F5</f>
        <v>4.2293866546843306</v>
      </c>
      <c r="D27" s="34">
        <f>+[2]tab1_w!G5</f>
        <v>2.1016328070269763</v>
      </c>
      <c r="E27" s="41">
        <f>+[2]tab1_w!H5</f>
        <v>2.2790468147991794</v>
      </c>
      <c r="F27" s="41">
        <f>+[2]tab1_w!I5</f>
        <v>1.6829670303301736</v>
      </c>
      <c r="G27" s="41">
        <f>+[2]tab1_w!J5</f>
        <v>2.2744538808776582</v>
      </c>
      <c r="H27" s="41">
        <f>+[2]tab1_w!K5</f>
        <v>1.4722576592320902</v>
      </c>
      <c r="I27" s="41">
        <f>+[2]tab1_w!L5</f>
        <v>1.4141433701473138</v>
      </c>
    </row>
    <row r="28" spans="1:9" x14ac:dyDescent="0.35">
      <c r="A28" s="35" t="s">
        <v>6</v>
      </c>
      <c r="B28" s="2">
        <f>+[2]tab1_w!E6</f>
        <v>6.8250000000000002</v>
      </c>
      <c r="C28" s="2">
        <f>+[2]tab1_w!F6</f>
        <v>4.6749999999999998</v>
      </c>
      <c r="D28" s="2">
        <f>+[2]tab1_w!G6</f>
        <v>4.8</v>
      </c>
      <c r="E28" s="16">
        <f>+[2]tab1_w!H6</f>
        <v>4.8258124999999996</v>
      </c>
      <c r="F28" s="16">
        <f>+[2]tab1_w!I6</f>
        <v>4.9006970000000001</v>
      </c>
      <c r="G28" s="16">
        <f>+[2]tab1_w!J6</f>
        <v>4.8004449999999999</v>
      </c>
      <c r="H28" s="16">
        <f>+[2]tab1_w!K6</f>
        <v>4.7003645000000001</v>
      </c>
      <c r="I28" s="16">
        <f>+[2]tab1_w!L6</f>
        <v>4.7004330000000003</v>
      </c>
    </row>
    <row r="29" spans="1:9" x14ac:dyDescent="0.35">
      <c r="A29" s="33" t="s">
        <v>92</v>
      </c>
      <c r="B29" s="4">
        <f>+[2]tab1_w!E7</f>
        <v>50486.727462219409</v>
      </c>
      <c r="C29" s="4">
        <f>+[2]tab1_w!F7</f>
        <v>52248.835678894655</v>
      </c>
      <c r="D29" s="4">
        <f>+[2]tab1_w!G7</f>
        <v>53786.22913999945</v>
      </c>
      <c r="E29" s="40">
        <f>+[2]tab1_w!H7</f>
        <v>54996.686144748113</v>
      </c>
      <c r="F29" s="40">
        <f>+[2]tab1_w!I7</f>
        <v>55970.289604296406</v>
      </c>
      <c r="G29" s="40">
        <f>+[2]tab1_w!J7</f>
        <v>57095.989731774003</v>
      </c>
      <c r="H29" s="40">
        <f>+[2]tab1_w!K7</f>
        <v>58210.42141371419</v>
      </c>
      <c r="I29" s="40">
        <f>+[2]tab1_w!L7</f>
        <v>59474.518430457436</v>
      </c>
    </row>
    <row r="30" spans="1:9" x14ac:dyDescent="0.35">
      <c r="A30" s="33"/>
      <c r="B30" s="11">
        <f>+[2]tab1_w!E8</f>
        <v>3.2342188982985798</v>
      </c>
      <c r="C30" s="11">
        <f>+[2]tab1_w!F8</f>
        <v>3.4902405151806981</v>
      </c>
      <c r="D30" s="11">
        <f>+[2]tab1_w!G8</f>
        <v>2.9424453983111665</v>
      </c>
      <c r="E30" s="17">
        <f>+[2]tab1_w!H8</f>
        <v>2.250496129033297</v>
      </c>
      <c r="F30" s="17">
        <f>+[2]tab1_w!I8</f>
        <v>1.7702947719173912</v>
      </c>
      <c r="G30" s="17">
        <f>+[2]tab1_w!J8</f>
        <v>2.01124585103305</v>
      </c>
      <c r="H30" s="17">
        <f>+[2]tab1_w!K8</f>
        <v>1.9518563163114733</v>
      </c>
      <c r="I30" s="17">
        <f>+[2]tab1_w!L8</f>
        <v>2.1715991501917387</v>
      </c>
    </row>
    <row r="31" spans="1:9" x14ac:dyDescent="0.35">
      <c r="A31" s="35" t="s">
        <v>4</v>
      </c>
      <c r="B31" s="4">
        <f>+[2]tab1_w!E9</f>
        <v>866.5909375</v>
      </c>
      <c r="C31" s="4">
        <f>+[2]tab1_w!F9</f>
        <v>891.60137499999962</v>
      </c>
      <c r="D31" s="4">
        <f>+[2]tab1_w!G9</f>
        <v>928.33708517954847</v>
      </c>
      <c r="E31" s="40">
        <f>+[2]tab1_w!H9</f>
        <v>952.96860000000004</v>
      </c>
      <c r="F31" s="40">
        <f>+[2]tab1_w!I9</f>
        <v>972.77735000000007</v>
      </c>
      <c r="G31" s="40">
        <f>+[2]tab1_w!J9</f>
        <v>991.68055000000004</v>
      </c>
      <c r="H31" s="40">
        <f>+[2]tab1_w!K9</f>
        <v>1007.205</v>
      </c>
      <c r="I31" s="40">
        <f>+[2]tab1_w!L9</f>
        <v>1020.3354999999999</v>
      </c>
    </row>
    <row r="32" spans="1:9" x14ac:dyDescent="0.35">
      <c r="A32" s="35"/>
      <c r="B32" s="12">
        <f>+[2]tab1_w!E10</f>
        <v>1.2816289262234992</v>
      </c>
      <c r="C32" s="12">
        <f>+[2]tab1_w!F10</f>
        <v>2.8860718959456744</v>
      </c>
      <c r="D32" s="12">
        <f>+[2]tab1_w!G10</f>
        <v>4.1201944287657444</v>
      </c>
      <c r="E32" s="18">
        <f>+[2]tab1_w!H10</f>
        <v>2.6532942843372043</v>
      </c>
      <c r="F32" s="18">
        <f>+[2]tab1_w!I10</f>
        <v>2.0786361691245592</v>
      </c>
      <c r="G32" s="18">
        <f>+[2]tab1_w!J10</f>
        <v>1.9432195866813773</v>
      </c>
      <c r="H32" s="18">
        <f>+[2]tab1_w!K10</f>
        <v>1.5654688397387595</v>
      </c>
      <c r="I32" s="18">
        <f>+[2]tab1_w!L10</f>
        <v>1.3036571502325511</v>
      </c>
    </row>
    <row r="33" spans="1:9" x14ac:dyDescent="0.35">
      <c r="A33" s="35" t="s">
        <v>20</v>
      </c>
      <c r="B33" s="4">
        <f>+[2]tab1_w!E11</f>
        <v>5694</v>
      </c>
      <c r="C33" s="4">
        <f>+[2]tab1_w!F11</f>
        <v>5869.9999999999991</v>
      </c>
      <c r="D33" s="4">
        <f>+[2]tab1_w!G11</f>
        <v>5454.0000000000009</v>
      </c>
      <c r="E33" s="40">
        <f>+[2]tab1_w!H11</f>
        <v>4873.25</v>
      </c>
      <c r="F33" s="40">
        <f>+[2]tab1_w!I11</f>
        <v>5670</v>
      </c>
      <c r="G33" s="40">
        <f>+[2]tab1_w!J11</f>
        <v>6000.0004999999992</v>
      </c>
      <c r="H33" s="40">
        <f>+[2]tab1_w!K11</f>
        <v>6340.0004999999992</v>
      </c>
      <c r="I33" s="40">
        <f>+[2]tab1_w!L11</f>
        <v>6690.0002500000001</v>
      </c>
    </row>
    <row r="34" spans="1:9" x14ac:dyDescent="0.35">
      <c r="A34" s="33" t="s">
        <v>5</v>
      </c>
      <c r="B34" s="4">
        <f>+[2]tab1_w!E12</f>
        <v>15025.143424172586</v>
      </c>
      <c r="C34" s="4">
        <f>+[2]tab1_w!F12</f>
        <v>16656.965636783305</v>
      </c>
      <c r="D34" s="4">
        <f>+[2]tab1_w!G12</f>
        <v>16921.079767778421</v>
      </c>
      <c r="E34" s="40">
        <f>+[2]tab1_w!H12</f>
        <v>17524.782500000001</v>
      </c>
      <c r="F34" s="40">
        <f>+[2]tab1_w!I12</f>
        <v>18147.162499999999</v>
      </c>
      <c r="G34" s="40">
        <f>+[2]tab1_w!J12</f>
        <v>18839.262500000001</v>
      </c>
      <c r="H34" s="40">
        <f>+[2]tab1_w!K12</f>
        <v>19536.5075</v>
      </c>
      <c r="I34" s="40">
        <f>+[2]tab1_w!L12</f>
        <v>20237.642500000002</v>
      </c>
    </row>
    <row r="35" spans="1:9" x14ac:dyDescent="0.35">
      <c r="A35" s="34"/>
      <c r="B35" s="34">
        <f>+[2]tab1_w!E13</f>
        <v>13.511865180282268</v>
      </c>
      <c r="C35" s="34">
        <f>+[2]tab1_w!F13</f>
        <v>10.860609889323447</v>
      </c>
      <c r="D35" s="34">
        <f>+[2]tab1_w!G13</f>
        <v>1.5856077076360053</v>
      </c>
      <c r="E35" s="41">
        <f>+[2]tab1_w!H13</f>
        <v>3.5677553708550303</v>
      </c>
      <c r="F35" s="41">
        <f>+[2]tab1_w!I13</f>
        <v>3.5514278137260602</v>
      </c>
      <c r="G35" s="41">
        <f>+[2]tab1_w!J13</f>
        <v>3.8138193780983709</v>
      </c>
      <c r="H35" s="41">
        <f>+[2]tab1_w!K13</f>
        <v>3.7010206742434715</v>
      </c>
      <c r="I35" s="41">
        <f>+[2]tab1_w!L13</f>
        <v>3.588845140309771</v>
      </c>
    </row>
    <row r="36" spans="1:9" x14ac:dyDescent="0.35">
      <c r="A36" s="36" t="s">
        <v>21</v>
      </c>
      <c r="B36" s="42">
        <f>+[2]tab1_w!E14</f>
        <v>1.4153333333333333</v>
      </c>
      <c r="C36" s="42">
        <f>+[2]tab1_w!F14</f>
        <v>1.5251666666666666</v>
      </c>
      <c r="D36" s="42">
        <f>+[2]tab1_w!G14</f>
        <v>1.583</v>
      </c>
      <c r="E36" s="43">
        <f>+[2]tab1_w!H14</f>
        <v>1.6120142500000001</v>
      </c>
      <c r="F36" s="43">
        <f>+[2]tab1_w!I14</f>
        <v>1.6485827500000001</v>
      </c>
      <c r="G36" s="43">
        <f>+[2]tab1_w!J14</f>
        <v>1.6817660000000001</v>
      </c>
      <c r="H36" s="43">
        <f>+[2]tab1_w!K14</f>
        <v>1.715174</v>
      </c>
      <c r="I36" s="43">
        <f>+[2]tab1_w!L14</f>
        <v>1.7495432499999999</v>
      </c>
    </row>
    <row r="37" spans="1:9" x14ac:dyDescent="0.35">
      <c r="A37" s="5"/>
      <c r="B37" s="34">
        <f>+[2]tab1_w!E15</f>
        <v>3.152140904949885</v>
      </c>
      <c r="C37" s="34">
        <f>+[2]tab1_w!F15</f>
        <v>7.7602449364107429</v>
      </c>
      <c r="D37" s="34">
        <f>+[2]tab1_w!G15</f>
        <v>3.7919353076166562</v>
      </c>
      <c r="E37" s="41">
        <f>+[2]tab1_w!H15</f>
        <v>1.8328648136449965</v>
      </c>
      <c r="F37" s="41">
        <f>+[2]tab1_w!I15</f>
        <v>2.2684973163233479</v>
      </c>
      <c r="G37" s="41">
        <f>+[2]tab1_w!J15</f>
        <v>2.0128349638500076</v>
      </c>
      <c r="H37" s="41">
        <f>+[2]tab1_w!K15</f>
        <v>1.9864832562912937</v>
      </c>
      <c r="I37" s="41">
        <f>+[2]tab1_w!L15</f>
        <v>2.0038345963732995</v>
      </c>
    </row>
    <row r="39" spans="1:9" x14ac:dyDescent="0.35">
      <c r="A39" s="6" t="s">
        <v>22</v>
      </c>
    </row>
    <row r="40" spans="1:9" x14ac:dyDescent="0.35">
      <c r="A40" s="6"/>
    </row>
    <row r="41" spans="1:9" x14ac:dyDescent="0.35">
      <c r="A41" s="6"/>
    </row>
    <row r="44" spans="1:9" x14ac:dyDescent="0.35">
      <c r="A44" s="8" t="s">
        <v>8</v>
      </c>
    </row>
    <row r="45" spans="1:9" x14ac:dyDescent="0.35">
      <c r="A45" s="1" t="s">
        <v>23</v>
      </c>
    </row>
    <row r="46" spans="1:9" x14ac:dyDescent="0.35">
      <c r="A46" s="1"/>
    </row>
    <row r="47" spans="1:9" x14ac:dyDescent="0.35">
      <c r="A47" s="13"/>
      <c r="B47" t="str">
        <f>_xlfn.CONCAT(E23, " (annual growth rate)")</f>
        <v>2024 (annual growth rate)</v>
      </c>
      <c r="F47" t="str">
        <f>_xlfn.CONCAT(F23,"-",RIGHT(I23,2), " (average annual compound growth rate)")</f>
        <v>2025-28 (average annual compound growth rate)</v>
      </c>
    </row>
    <row r="48" spans="1:9" x14ac:dyDescent="0.35">
      <c r="A48" t="s">
        <v>60</v>
      </c>
      <c r="B48" s="2">
        <f>[7]TAB3_w!B2</f>
        <v>-0.31965953223768162</v>
      </c>
      <c r="F48" s="2">
        <f>[7]TAB3_w!C2</f>
        <v>1.6994631984231789</v>
      </c>
    </row>
    <row r="49" spans="1:6" x14ac:dyDescent="0.35">
      <c r="A49" t="s">
        <v>109</v>
      </c>
      <c r="B49" s="2">
        <f>[7]TAB3_w!B3</f>
        <v>4.115194790756993</v>
      </c>
      <c r="F49" s="2">
        <f>[7]TAB3_w!C3</f>
        <v>2.2221589147672027</v>
      </c>
    </row>
    <row r="50" spans="1:6" x14ac:dyDescent="0.35">
      <c r="A50" t="s">
        <v>110</v>
      </c>
      <c r="B50" s="2">
        <f>[7]TAB3_w!B4</f>
        <v>1.1001384749364629</v>
      </c>
      <c r="F50" s="2">
        <f>[7]TAB3_w!C4</f>
        <v>1.7814135212751214</v>
      </c>
    </row>
    <row r="51" spans="1:6" x14ac:dyDescent="0.35">
      <c r="A51" t="s">
        <v>61</v>
      </c>
      <c r="B51" s="2">
        <f>[7]TAB3_w!B5</f>
        <v>4.5480086026505884</v>
      </c>
      <c r="F51" s="2">
        <f>[7]TAB3_w!C5</f>
        <v>1.5617446788864564</v>
      </c>
    </row>
    <row r="52" spans="1:6" x14ac:dyDescent="0.35">
      <c r="A52" t="s">
        <v>62</v>
      </c>
      <c r="B52" s="2">
        <f>[7]TAB3_w!B6</f>
        <v>-10.08195143979005</v>
      </c>
      <c r="F52" s="2">
        <f>[7]TAB3_w!C6</f>
        <v>2.9684483317293786</v>
      </c>
    </row>
    <row r="53" spans="1:6" x14ac:dyDescent="0.35">
      <c r="A53" t="s">
        <v>63</v>
      </c>
      <c r="B53" s="2">
        <f>[7]TAB3_w!B7</f>
        <v>10.560005729590127</v>
      </c>
      <c r="F53" s="2">
        <f>[7]TAB3_w!C7</f>
        <v>2.1491657954559429</v>
      </c>
    </row>
    <row r="54" spans="1:6" x14ac:dyDescent="0.35">
      <c r="A54" t="s">
        <v>64</v>
      </c>
      <c r="B54" s="2">
        <f>[7]TAB3_w!B8</f>
        <v>-2.8945938087810652</v>
      </c>
      <c r="F54" s="2">
        <f>[7]TAB3_w!C8</f>
        <v>0.25448017369447129</v>
      </c>
    </row>
    <row r="55" spans="1:6" x14ac:dyDescent="0.35">
      <c r="A55" t="s">
        <v>111</v>
      </c>
      <c r="B55" s="2">
        <f>[7]TAB3_w!B9</f>
        <v>5.4038844412237053</v>
      </c>
      <c r="F55" s="2">
        <f>[7]TAB3_w!C9</f>
        <v>2.8650221258058828</v>
      </c>
    </row>
    <row r="56" spans="1:6" x14ac:dyDescent="0.35">
      <c r="A56" t="s">
        <v>13</v>
      </c>
      <c r="B56" s="2">
        <f>[7]TAB3_w!B10</f>
        <v>0.10261358287249056</v>
      </c>
      <c r="F56" s="2">
        <f>[7]TAB3_w!C10</f>
        <v>1.0318677734135306</v>
      </c>
    </row>
    <row r="57" spans="1:6" x14ac:dyDescent="0.35">
      <c r="A57" t="s">
        <v>12</v>
      </c>
      <c r="B57" s="2">
        <f>[7]TAB3_w!B11</f>
        <v>2.2790468147991794</v>
      </c>
      <c r="F57" s="2">
        <f>[7]TAB3_w!C11</f>
        <v>1.7103871099658496</v>
      </c>
    </row>
    <row r="58" spans="1:6" x14ac:dyDescent="0.35">
      <c r="B58" s="2"/>
      <c r="F58" s="2"/>
    </row>
    <row r="59" spans="1:6" x14ac:dyDescent="0.35">
      <c r="A59" t="s">
        <v>103</v>
      </c>
      <c r="B59" s="2"/>
      <c r="F59" s="2"/>
    </row>
    <row r="60" spans="1:6" x14ac:dyDescent="0.35">
      <c r="A60" t="s">
        <v>104</v>
      </c>
    </row>
    <row r="61" spans="1:6" x14ac:dyDescent="0.35">
      <c r="A61" t="s">
        <v>26</v>
      </c>
    </row>
    <row r="63" spans="1:6" x14ac:dyDescent="0.35">
      <c r="A63" s="8" t="s">
        <v>11</v>
      </c>
    </row>
    <row r="64" spans="1:6" x14ac:dyDescent="0.35">
      <c r="A64" s="1" t="s">
        <v>25</v>
      </c>
    </row>
    <row r="65" spans="1:6" x14ac:dyDescent="0.35">
      <c r="A65" s="1"/>
    </row>
    <row r="66" spans="1:6" x14ac:dyDescent="0.35">
      <c r="A66" s="13"/>
      <c r="B66" t="str">
        <f>_xlfn.CONCAT(E23, " (annual growth rate)")</f>
        <v>2024 (annual growth rate)</v>
      </c>
      <c r="F66" t="str">
        <f>_xlfn.CONCAT(F23,"-",RIGHT(I23,2), " (average annual compound growth rate)")</f>
        <v>2025-28 (average annual compound growth rate)</v>
      </c>
    </row>
    <row r="67" spans="1:6" x14ac:dyDescent="0.35">
      <c r="A67" t="s">
        <v>60</v>
      </c>
      <c r="B67" s="2">
        <f>[8]TAB4_w!B2</f>
        <v>1.6075603181963327</v>
      </c>
      <c r="F67" s="2">
        <f>[8]TAB4_w!C2</f>
        <v>1.4747225664133223</v>
      </c>
    </row>
    <row r="68" spans="1:6" x14ac:dyDescent="0.35">
      <c r="A68" t="s">
        <v>109</v>
      </c>
      <c r="B68" s="2">
        <f>[8]TAB4_w!B3</f>
        <v>3.239400029884365</v>
      </c>
      <c r="F68" s="2">
        <f>[8]TAB4_w!C3</f>
        <v>2.4305202120249669</v>
      </c>
    </row>
    <row r="69" spans="1:6" x14ac:dyDescent="0.35">
      <c r="A69" t="s">
        <v>110</v>
      </c>
      <c r="B69" s="2">
        <f>[8]TAB4_w!B4</f>
        <v>0.33680399292290719</v>
      </c>
      <c r="F69" s="2">
        <f>[8]TAB4_w!C4</f>
        <v>2.0493001463804728</v>
      </c>
    </row>
    <row r="70" spans="1:6" x14ac:dyDescent="0.35">
      <c r="A70" t="s">
        <v>61</v>
      </c>
      <c r="B70" s="2">
        <f>[8]TAB4_w!B5</f>
        <v>0.55269393479273621</v>
      </c>
      <c r="F70" s="2">
        <f>[8]TAB4_w!C5</f>
        <v>2.563120953254594</v>
      </c>
    </row>
    <row r="71" spans="1:6" x14ac:dyDescent="0.35">
      <c r="A71" t="s">
        <v>62</v>
      </c>
      <c r="B71" s="2">
        <f>[8]TAB4_w!B6</f>
        <v>-0.16056199042331354</v>
      </c>
      <c r="F71" s="2">
        <f>[8]TAB4_w!C6</f>
        <v>1.8246547363535148</v>
      </c>
    </row>
    <row r="72" spans="1:6" x14ac:dyDescent="0.35">
      <c r="A72" t="s">
        <v>63</v>
      </c>
      <c r="B72" s="2">
        <f>[8]TAB4_w!B7</f>
        <v>2.0595533825876089</v>
      </c>
      <c r="F72" s="2">
        <f>[8]TAB4_w!C7</f>
        <v>3.1484890031645563</v>
      </c>
    </row>
    <row r="73" spans="1:6" x14ac:dyDescent="0.35">
      <c r="A73" t="s">
        <v>64</v>
      </c>
      <c r="B73" s="2">
        <f>[8]TAB4_w!B8</f>
        <v>-0.37407519847840742</v>
      </c>
      <c r="F73" s="2">
        <f>[8]TAB4_w!C8</f>
        <v>2.5413808458859988</v>
      </c>
    </row>
    <row r="74" spans="1:6" x14ac:dyDescent="0.35">
      <c r="A74" t="s">
        <v>111</v>
      </c>
      <c r="B74" s="2">
        <f>[8]TAB4_w!B9</f>
        <v>1.2303522022270919</v>
      </c>
      <c r="F74" s="2">
        <f>[8]TAB4_w!C9</f>
        <v>2.3412138874638666</v>
      </c>
    </row>
    <row r="75" spans="1:6" x14ac:dyDescent="0.35">
      <c r="A75" t="s">
        <v>13</v>
      </c>
      <c r="B75" s="2">
        <f>[8]TAB4_w!B10</f>
        <v>0.46415717138155177</v>
      </c>
      <c r="F75" s="2">
        <f>[8]TAB4_w!C10</f>
        <v>2.7387794214057237</v>
      </c>
    </row>
    <row r="76" spans="1:6" x14ac:dyDescent="0.35">
      <c r="A76" t="s">
        <v>12</v>
      </c>
      <c r="B76" s="2">
        <f>[8]TAB4_w!B11</f>
        <v>1.0683918658211722</v>
      </c>
      <c r="F76" s="2">
        <f>[8]TAB4_w!C11</f>
        <v>2.4557465696291914</v>
      </c>
    </row>
    <row r="77" spans="1:6" x14ac:dyDescent="0.35">
      <c r="B77" s="2"/>
      <c r="F77" s="2"/>
    </row>
    <row r="78" spans="1:6" x14ac:dyDescent="0.35">
      <c r="A78" t="s">
        <v>103</v>
      </c>
      <c r="B78" s="2"/>
      <c r="F78" s="2"/>
    </row>
    <row r="79" spans="1:6" x14ac:dyDescent="0.35">
      <c r="A79" t="s">
        <v>104</v>
      </c>
      <c r="B79" s="15"/>
      <c r="F79" s="2"/>
    </row>
    <row r="80" spans="1:6" x14ac:dyDescent="0.35">
      <c r="A80" t="s">
        <v>26</v>
      </c>
    </row>
    <row r="82" spans="1:9" x14ac:dyDescent="0.35">
      <c r="A82" s="8" t="s">
        <v>27</v>
      </c>
    </row>
    <row r="83" spans="1:9" x14ac:dyDescent="0.35">
      <c r="A83" s="1" t="s">
        <v>28</v>
      </c>
    </row>
    <row r="84" spans="1:9" x14ac:dyDescent="0.35">
      <c r="A84" t="s">
        <v>29</v>
      </c>
    </row>
    <row r="85" spans="1:9" s="1" customFormat="1" x14ac:dyDescent="0.35">
      <c r="B85" s="1" t="str">
        <f>+[9]tab14_w!B1</f>
        <v>2021</v>
      </c>
      <c r="C85" s="1" t="str">
        <f>+[9]tab14_w!C1</f>
        <v>2022</v>
      </c>
      <c r="D85" s="1" t="str">
        <f>+[9]tab14_w!D1</f>
        <v>2023</v>
      </c>
      <c r="E85" s="28" t="str">
        <f>+[9]tab14_w!E1</f>
        <v>2024</v>
      </c>
      <c r="F85" s="28" t="str">
        <f>+[9]tab14_w!F1</f>
        <v>2025</v>
      </c>
      <c r="G85" s="28" t="str">
        <f>+[9]tab14_w!G1</f>
        <v>2026</v>
      </c>
      <c r="H85" s="28" t="str">
        <f>+[9]tab14_w!H1</f>
        <v>2027</v>
      </c>
      <c r="I85" s="28" t="str">
        <f>+[9]tab14_w!I1</f>
        <v>2028</v>
      </c>
    </row>
    <row r="86" spans="1:9" x14ac:dyDescent="0.35">
      <c r="A86" t="s">
        <v>65</v>
      </c>
      <c r="B86" s="2">
        <f>+[9]tab14_w!B2</f>
        <v>445.1</v>
      </c>
      <c r="C86" s="2">
        <f>+[9]tab14_w!C2</f>
        <v>463.92500000000001</v>
      </c>
      <c r="D86" s="2">
        <f>+[9]tab14_w!D2</f>
        <v>473.67499999999995</v>
      </c>
      <c r="E86" s="16">
        <f>+[9]tab14_w!E2</f>
        <v>484.47027500000002</v>
      </c>
      <c r="F86" s="16">
        <f>+[9]tab14_w!F2</f>
        <v>492.62374999999997</v>
      </c>
      <c r="G86" s="16">
        <f>+[9]tab14_w!G2</f>
        <v>503.82825000000003</v>
      </c>
      <c r="H86" s="16">
        <f>+[9]tab14_w!H2</f>
        <v>511.24590000000001</v>
      </c>
      <c r="I86" s="16">
        <f>+[9]tab14_w!I2</f>
        <v>518.47564999999997</v>
      </c>
    </row>
    <row r="87" spans="1:9" x14ac:dyDescent="0.35">
      <c r="B87" s="12">
        <f>+[9]tab14_w!B3</f>
        <v>4.3855534709193345</v>
      </c>
      <c r="C87" s="12">
        <f>+[9]tab14_w!C3</f>
        <v>4.2293866546843306</v>
      </c>
      <c r="D87" s="12">
        <f>+[9]tab14_w!D3</f>
        <v>2.1016328070269763</v>
      </c>
      <c r="E87" s="18">
        <f>+[9]tab14_w!E3</f>
        <v>2.2790468147991794</v>
      </c>
      <c r="F87" s="18">
        <f>+[9]tab14_w!F3</f>
        <v>1.6829670303301736</v>
      </c>
      <c r="G87" s="18">
        <f>+[9]tab14_w!G3</f>
        <v>2.2744538808776582</v>
      </c>
      <c r="H87" s="18">
        <f>+[9]tab14_w!H3</f>
        <v>1.4722576592320902</v>
      </c>
      <c r="I87" s="18">
        <f>+[9]tab14_w!I3</f>
        <v>1.4141433701473138</v>
      </c>
    </row>
    <row r="88" spans="1:9" x14ac:dyDescent="0.35">
      <c r="A88" s="37" t="s">
        <v>30</v>
      </c>
      <c r="B88" s="2">
        <f>+[9]tab14_w!B4</f>
        <v>41.098239655227282</v>
      </c>
      <c r="C88" s="2">
        <f>+[9]tab14_w!C4</f>
        <v>44.532879852165017</v>
      </c>
      <c r="D88" s="2">
        <f>+[9]tab14_w!D4</f>
        <v>43.922396229968044</v>
      </c>
      <c r="E88" s="16">
        <f>+[9]tab14_w!E4</f>
        <v>44.702820000000003</v>
      </c>
      <c r="F88" s="16">
        <f>+[9]tab14_w!F4</f>
        <v>44.8504875</v>
      </c>
      <c r="G88" s="16">
        <f>+[9]tab14_w!G4</f>
        <v>45.188845000000001</v>
      </c>
      <c r="H88" s="16">
        <f>+[9]tab14_w!H4</f>
        <v>45.123582499999998</v>
      </c>
      <c r="I88" s="16">
        <f>+[9]tab14_w!I4</f>
        <v>44.964235000000002</v>
      </c>
    </row>
    <row r="89" spans="1:9" x14ac:dyDescent="0.35">
      <c r="B89" s="12">
        <f>+[9]tab14_w!B5</f>
        <v>-0.89661608714678431</v>
      </c>
      <c r="C89" s="12">
        <f>+[9]tab14_w!C5</f>
        <v>8.3571467433906967</v>
      </c>
      <c r="D89" s="12">
        <f>+[9]tab14_w!D5</f>
        <v>-1.3708604164464178</v>
      </c>
      <c r="E89" s="18">
        <f>+[9]tab14_w!E5</f>
        <v>1.7768242104684528</v>
      </c>
      <c r="F89" s="18">
        <f>+[9]tab14_w!F5</f>
        <v>0.33033150928731825</v>
      </c>
      <c r="G89" s="18">
        <f>+[9]tab14_w!G5</f>
        <v>0.75441208972366613</v>
      </c>
      <c r="H89" s="18">
        <f>+[9]tab14_w!H5</f>
        <v>-0.14442170407321653</v>
      </c>
      <c r="I89" s="18">
        <f>+[9]tab14_w!I5</f>
        <v>-0.35313574670183812</v>
      </c>
    </row>
    <row r="90" spans="1:9" x14ac:dyDescent="0.35">
      <c r="A90" s="37" t="s">
        <v>93</v>
      </c>
      <c r="B90" s="2">
        <f>+[9]tab14_w!B6</f>
        <v>30.977436373392475</v>
      </c>
      <c r="C90" s="2">
        <f>+[9]tab14_w!C6</f>
        <v>32.502263468827316</v>
      </c>
      <c r="D90" s="2">
        <f>+[9]tab14_w!D6</f>
        <v>34.166027345632919</v>
      </c>
      <c r="E90" s="16">
        <f>+[9]tab14_w!E6</f>
        <v>34.159790000000001</v>
      </c>
      <c r="F90" s="16">
        <f>+[9]tab14_w!F6</f>
        <v>35.00132</v>
      </c>
      <c r="G90" s="16">
        <f>+[9]tab14_w!G6</f>
        <v>36.455314999999999</v>
      </c>
      <c r="H90" s="16">
        <f>+[9]tab14_w!H6</f>
        <v>36.815572500000002</v>
      </c>
      <c r="I90" s="16">
        <f>+[9]tab14_w!I6</f>
        <v>37.5924075</v>
      </c>
    </row>
    <row r="91" spans="1:9" x14ac:dyDescent="0.35">
      <c r="A91" s="19"/>
      <c r="B91" s="12">
        <f>+[9]tab14_w!B7</f>
        <v>9.6012248878149862</v>
      </c>
      <c r="C91" s="12">
        <f>+[9]tab14_w!C7</f>
        <v>4.922379880165173</v>
      </c>
      <c r="D91" s="12">
        <f>+[9]tab14_w!D7</f>
        <v>5.1189169591259631</v>
      </c>
      <c r="E91" s="18">
        <f>+[9]tab14_w!E7</f>
        <v>-1.82559873579069E-2</v>
      </c>
      <c r="F91" s="18">
        <f>+[9]tab14_w!F7</f>
        <v>2.4635104606907765</v>
      </c>
      <c r="G91" s="18">
        <f>+[9]tab14_w!G7</f>
        <v>4.1541147591005023</v>
      </c>
      <c r="H91" s="18">
        <f>+[9]tab14_w!H7</f>
        <v>0.98821667018924586</v>
      </c>
      <c r="I91" s="18">
        <f>+[9]tab14_w!I7</f>
        <v>2.1100717637896338</v>
      </c>
    </row>
    <row r="92" spans="1:9" x14ac:dyDescent="0.35">
      <c r="A92" s="37" t="s">
        <v>66</v>
      </c>
      <c r="B92" s="2">
        <f>+[9]tab14_w!B8</f>
        <v>6.380056820507729</v>
      </c>
      <c r="C92" s="2">
        <f>+[9]tab14_w!C8</f>
        <v>6.2339215949822755</v>
      </c>
      <c r="D92" s="2">
        <f>+[9]tab14_w!D8</f>
        <v>7.6436636580172514</v>
      </c>
      <c r="E92" s="16">
        <f>+[9]tab14_w!E8</f>
        <v>6.9574449999999999</v>
      </c>
      <c r="F92" s="16">
        <f>+[9]tab14_w!F8</f>
        <v>6.9399042499999997</v>
      </c>
      <c r="G92" s="16">
        <f>+[9]tab14_w!G8</f>
        <v>6.8807355000000001</v>
      </c>
      <c r="H92" s="16">
        <f>+[9]tab14_w!H8</f>
        <v>6.8736232499999996</v>
      </c>
      <c r="I92" s="16">
        <f>+[9]tab14_w!I8</f>
        <v>6.8608197499999992</v>
      </c>
    </row>
    <row r="93" spans="1:9" x14ac:dyDescent="0.35">
      <c r="A93" s="19"/>
      <c r="B93" s="12">
        <f>+[9]tab14_w!B9</f>
        <v>-18.109417390898695</v>
      </c>
      <c r="C93" s="12">
        <f>+[9]tab14_w!C9</f>
        <v>-2.2905003769829069</v>
      </c>
      <c r="D93" s="12">
        <f>+[9]tab14_w!D9</f>
        <v>22.614048661915898</v>
      </c>
      <c r="E93" s="18">
        <f>+[9]tab14_w!E9</f>
        <v>-8.9776145147032143</v>
      </c>
      <c r="F93" s="18">
        <f>+[9]tab14_w!F9</f>
        <v>-0.25211482088611792</v>
      </c>
      <c r="G93" s="18">
        <f>+[9]tab14_w!G9</f>
        <v>-0.85258741141852612</v>
      </c>
      <c r="H93" s="18">
        <f>+[9]tab14_w!H9</f>
        <v>-0.10336467663959459</v>
      </c>
      <c r="I93" s="18">
        <f>+[9]tab14_w!I9</f>
        <v>-0.18627002869265885</v>
      </c>
    </row>
    <row r="94" spans="1:9" x14ac:dyDescent="0.35">
      <c r="A94" s="37" t="s">
        <v>15</v>
      </c>
      <c r="B94" s="2">
        <f>+[9]tab14_w!B10</f>
        <v>65.316897708957868</v>
      </c>
      <c r="C94" s="2">
        <f>+[9]tab14_w!C10</f>
        <v>60.614379376810959</v>
      </c>
      <c r="D94" s="2">
        <f>+[9]tab14_w!D10</f>
        <v>66.046060168583637</v>
      </c>
      <c r="E94" s="16">
        <f>+[9]tab14_w!E10</f>
        <v>64.134294999999995</v>
      </c>
      <c r="F94" s="16">
        <f>+[9]tab14_w!F10</f>
        <v>63.344607500000002</v>
      </c>
      <c r="G94" s="16">
        <f>+[9]tab14_w!G10</f>
        <v>64.797842500000002</v>
      </c>
      <c r="H94" s="16">
        <f>+[9]tab14_w!H10</f>
        <v>64.885490000000004</v>
      </c>
      <c r="I94" s="16">
        <f>+[9]tab14_w!I10</f>
        <v>64.789627499999995</v>
      </c>
    </row>
    <row r="95" spans="1:9" x14ac:dyDescent="0.35">
      <c r="A95" s="19"/>
      <c r="B95" s="12">
        <f>+[9]tab14_w!B11</f>
        <v>8.803555483349367</v>
      </c>
      <c r="C95" s="12">
        <f>+[9]tab14_w!C11</f>
        <v>-7.199543299041256</v>
      </c>
      <c r="D95" s="12">
        <f>+[9]tab14_w!D11</f>
        <v>8.9610433161519065</v>
      </c>
      <c r="E95" s="18">
        <f>+[9]tab14_w!E11</f>
        <v>-2.8945938087810652</v>
      </c>
      <c r="F95" s="18">
        <f>+[9]tab14_w!F11</f>
        <v>-1.2313030025511207</v>
      </c>
      <c r="G95" s="18">
        <f>+[9]tab14_w!G11</f>
        <v>2.2941731859337899</v>
      </c>
      <c r="H95" s="18">
        <f>+[9]tab14_w!H11</f>
        <v>0.13526299120221186</v>
      </c>
      <c r="I95" s="18">
        <f>+[9]tab14_w!I11</f>
        <v>-0.14774104349063455</v>
      </c>
    </row>
    <row r="96" spans="1:9" x14ac:dyDescent="0.35">
      <c r="A96" s="37" t="s">
        <v>16</v>
      </c>
      <c r="B96" s="2">
        <f>+[9]tab14_w!B12</f>
        <v>30.721993339585492</v>
      </c>
      <c r="C96" s="2">
        <f>+[9]tab14_w!C12</f>
        <v>30.713653534606216</v>
      </c>
      <c r="D96" s="2">
        <f>+[9]tab14_w!D12</f>
        <v>31.884911516936732</v>
      </c>
      <c r="E96" s="16">
        <f>+[9]tab14_w!E12</f>
        <v>35.251959999999997</v>
      </c>
      <c r="F96" s="16">
        <f>+[9]tab14_w!F12</f>
        <v>34.865155000000001</v>
      </c>
      <c r="G96" s="16">
        <f>+[9]tab14_w!G12</f>
        <v>37.030567499999997</v>
      </c>
      <c r="H96" s="16">
        <f>+[9]tab14_w!H12</f>
        <v>37.655992499999996</v>
      </c>
      <c r="I96" s="16">
        <f>+[9]tab14_w!I12</f>
        <v>38.381554999999999</v>
      </c>
    </row>
    <row r="97" spans="1:9" x14ac:dyDescent="0.35">
      <c r="B97" s="12">
        <f>+[9]tab14_w!B13</f>
        <v>11.656857172896773</v>
      </c>
      <c r="C97" s="12">
        <f>+[9]tab14_w!C13</f>
        <v>-2.7146041232062323E-2</v>
      </c>
      <c r="D97" s="12">
        <f>+[9]tab14_w!D13</f>
        <v>3.8134765732471987</v>
      </c>
      <c r="E97" s="18">
        <f>+[9]tab14_w!E13</f>
        <v>10.560005729590127</v>
      </c>
      <c r="F97" s="18">
        <f>+[9]tab14_w!F13</f>
        <v>-1.0972581382708846</v>
      </c>
      <c r="G97" s="18">
        <f>+[9]tab14_w!G13</f>
        <v>6.2108213773895304</v>
      </c>
      <c r="H97" s="18">
        <f>+[9]tab14_w!H13</f>
        <v>1.6889425202570862</v>
      </c>
      <c r="I97" s="18">
        <f>+[9]tab14_w!I13</f>
        <v>1.9268181551714614</v>
      </c>
    </row>
    <row r="98" spans="1:9" x14ac:dyDescent="0.35">
      <c r="A98" s="37" t="s">
        <v>67</v>
      </c>
      <c r="B98" s="2">
        <f>+[9]tab14_w!B14</f>
        <v>7.2085792272346296</v>
      </c>
      <c r="C98" s="2">
        <f>+[9]tab14_w!C14</f>
        <v>7.6301784694816286</v>
      </c>
      <c r="D98" s="2">
        <f>+[9]tab14_w!D14</f>
        <v>8.198252317568743</v>
      </c>
      <c r="E98" s="16">
        <f>+[9]tab14_w!E14</f>
        <v>7.3717085000000004</v>
      </c>
      <c r="F98" s="16">
        <f>+[9]tab14_w!F14</f>
        <v>8.0657222500000003</v>
      </c>
      <c r="G98" s="16">
        <f>+[9]tab14_w!G14</f>
        <v>8.0723130000000012</v>
      </c>
      <c r="H98" s="16">
        <f>+[9]tab14_w!H14</f>
        <v>8.1725530000000006</v>
      </c>
      <c r="I98" s="16">
        <f>+[9]tab14_w!I14</f>
        <v>8.2867612499999996</v>
      </c>
    </row>
    <row r="99" spans="1:9" x14ac:dyDescent="0.35">
      <c r="A99" s="19"/>
      <c r="B99" s="12">
        <f>+[9]tab14_w!B15</f>
        <v>8.0729994456016243</v>
      </c>
      <c r="C99" s="12">
        <f>+[9]tab14_w!C15</f>
        <v>5.8485761057346819</v>
      </c>
      <c r="D99" s="12">
        <f>+[9]tab14_w!D15</f>
        <v>7.4450925408787727</v>
      </c>
      <c r="E99" s="18">
        <f>+[9]tab14_w!E15</f>
        <v>-10.08195143979005</v>
      </c>
      <c r="F99" s="18">
        <f>+[9]tab14_w!F15</f>
        <v>9.4145576971742742</v>
      </c>
      <c r="G99" s="18">
        <f>+[9]tab14_w!G15</f>
        <v>8.1713079073608696E-2</v>
      </c>
      <c r="H99" s="18">
        <f>+[9]tab14_w!H15</f>
        <v>1.2417754366065736</v>
      </c>
      <c r="I99" s="18">
        <f>+[9]tab14_w!I15</f>
        <v>1.397461111601217</v>
      </c>
    </row>
    <row r="100" spans="1:9" x14ac:dyDescent="0.35">
      <c r="A100" s="37" t="s">
        <v>94</v>
      </c>
      <c r="B100" s="2">
        <f>+[9]tab14_w!B16</f>
        <v>43.424136323747319</v>
      </c>
      <c r="C100" s="2">
        <f>+[9]tab14_w!C16</f>
        <v>49.448132004221556</v>
      </c>
      <c r="D100" s="2">
        <f>+[9]tab14_w!D16</f>
        <v>47.127899094914795</v>
      </c>
      <c r="E100" s="16">
        <f>+[9]tab14_w!E16</f>
        <v>49.271280000000004</v>
      </c>
      <c r="F100" s="16">
        <f>+[9]tab14_w!F16</f>
        <v>48.808139999999995</v>
      </c>
      <c r="G100" s="16">
        <f>+[9]tab14_w!G16</f>
        <v>50.334822500000001</v>
      </c>
      <c r="H100" s="16">
        <f>+[9]tab14_w!H16</f>
        <v>51.487490000000001</v>
      </c>
      <c r="I100" s="16">
        <f>+[9]tab14_w!I16</f>
        <v>52.422105000000002</v>
      </c>
    </row>
    <row r="101" spans="1:9" x14ac:dyDescent="0.35">
      <c r="A101" s="37" t="s">
        <v>95</v>
      </c>
      <c r="B101" s="12">
        <f>+[9]tab14_w!B17</f>
        <v>-2.8569499199094017</v>
      </c>
      <c r="C101" s="12">
        <f>+[9]tab14_w!C17</f>
        <v>13.87245939806958</v>
      </c>
      <c r="D101" s="12">
        <f>+[9]tab14_w!D17</f>
        <v>-4.6922559361972986</v>
      </c>
      <c r="E101" s="18">
        <f>+[9]tab14_w!E17</f>
        <v>4.5480086026505884</v>
      </c>
      <c r="F101" s="18">
        <f>+[9]tab14_w!F17</f>
        <v>-0.93997963925437356</v>
      </c>
      <c r="G101" s="18">
        <f>+[9]tab14_w!G17</f>
        <v>3.1279259975897533</v>
      </c>
      <c r="H101" s="18">
        <f>+[9]tab14_w!H17</f>
        <v>2.2900001286385807</v>
      </c>
      <c r="I101" s="18">
        <f>+[9]tab14_w!I17</f>
        <v>1.8152273494008053</v>
      </c>
    </row>
    <row r="102" spans="1:9" x14ac:dyDescent="0.35">
      <c r="A102" s="37" t="s">
        <v>96</v>
      </c>
      <c r="B102" s="2">
        <f>+[9]tab14_w!B18</f>
        <v>25.796951565914501</v>
      </c>
      <c r="C102" s="2">
        <f>+[9]tab14_w!C18</f>
        <v>29.269966477310223</v>
      </c>
      <c r="D102" s="2">
        <f>+[9]tab14_w!D18</f>
        <v>29.194732514948271</v>
      </c>
      <c r="E102" s="16">
        <f>+[9]tab14_w!E18</f>
        <v>29.515915</v>
      </c>
      <c r="F102" s="16">
        <f>+[9]tab14_w!F18</f>
        <v>30.344077500000001</v>
      </c>
      <c r="G102" s="16">
        <f>+[9]tab14_w!G18</f>
        <v>30.6137075</v>
      </c>
      <c r="H102" s="16">
        <f>+[9]tab14_w!H18</f>
        <v>31.116412499999999</v>
      </c>
      <c r="I102" s="16">
        <f>+[9]tab14_w!I18</f>
        <v>31.675987500000002</v>
      </c>
    </row>
    <row r="103" spans="1:9" x14ac:dyDescent="0.35">
      <c r="A103" s="37"/>
      <c r="B103" s="12">
        <f>+[9]tab14_w!B19</f>
        <v>3.5858872605810665</v>
      </c>
      <c r="C103" s="12">
        <f>+[9]tab14_w!C19</f>
        <v>13.462888832123143</v>
      </c>
      <c r="D103" s="12">
        <f>+[9]tab14_w!D19</f>
        <v>-0.25703467211100062</v>
      </c>
      <c r="E103" s="18">
        <f>+[9]tab14_w!E19</f>
        <v>1.1001384749364629</v>
      </c>
      <c r="F103" s="18">
        <f>+[9]tab14_w!F19</f>
        <v>2.8058167940922862</v>
      </c>
      <c r="G103" s="18">
        <f>+[9]tab14_w!G19</f>
        <v>0.88857537356341609</v>
      </c>
      <c r="H103" s="18">
        <f>+[9]tab14_w!H19</f>
        <v>1.6420912102854457</v>
      </c>
      <c r="I103" s="18">
        <f>+[9]tab14_w!I19</f>
        <v>1.7983274903557778</v>
      </c>
    </row>
    <row r="104" spans="1:9" x14ac:dyDescent="0.35">
      <c r="A104" s="37" t="s">
        <v>97</v>
      </c>
      <c r="B104" s="2">
        <f>+[9]tab14_w!B20</f>
        <v>40.987026708023237</v>
      </c>
      <c r="C104" s="2">
        <f>+[9]tab14_w!C20</f>
        <v>44.474565773073351</v>
      </c>
      <c r="D104" s="2">
        <f>+[9]tab14_w!D20</f>
        <v>44.465794012041933</v>
      </c>
      <c r="E104" s="16">
        <f>+[9]tab14_w!E20</f>
        <v>45.773732500000001</v>
      </c>
      <c r="F104" s="16">
        <f>+[9]tab14_w!F20</f>
        <v>46.3874925</v>
      </c>
      <c r="G104" s="16">
        <f>+[9]tab14_w!G20</f>
        <v>46.874865</v>
      </c>
      <c r="H104" s="16">
        <f>+[9]tab14_w!H20</f>
        <v>47.293385000000001</v>
      </c>
      <c r="I104" s="16">
        <f>+[9]tab14_w!I20</f>
        <v>47.547082500000002</v>
      </c>
    </row>
    <row r="105" spans="1:9" x14ac:dyDescent="0.35">
      <c r="A105" s="37"/>
      <c r="B105" s="12">
        <f>+[9]tab14_w!B21</f>
        <v>12.649223726827085</v>
      </c>
      <c r="C105" s="12">
        <f>+[9]tab14_w!C21</f>
        <v>8.5088852379902704</v>
      </c>
      <c r="D105" s="12">
        <f>+[9]tab14_w!D21</f>
        <v>-1.9723095389345691E-2</v>
      </c>
      <c r="E105" s="18">
        <f>+[9]tab14_w!E21</f>
        <v>2.9414486281384322</v>
      </c>
      <c r="F105" s="18">
        <f>+[9]tab14_w!F21</f>
        <v>1.3408563524943018</v>
      </c>
      <c r="G105" s="18">
        <f>+[9]tab14_w!G21</f>
        <v>1.0506549798957154</v>
      </c>
      <c r="H105" s="18">
        <f>+[9]tab14_w!H21</f>
        <v>0.8928452380609464</v>
      </c>
      <c r="I105" s="18">
        <f>+[9]tab14_w!I21</f>
        <v>0.53643337223587828</v>
      </c>
    </row>
    <row r="106" spans="1:9" x14ac:dyDescent="0.35">
      <c r="A106" s="37" t="s">
        <v>98</v>
      </c>
      <c r="B106" s="2">
        <f>+[9]tab14_w!B22</f>
        <v>73.122126274290054</v>
      </c>
      <c r="C106" s="2">
        <f>+[9]tab14_w!C22</f>
        <v>72.514461577304132</v>
      </c>
      <c r="D106" s="2">
        <f>+[9]tab14_w!D22</f>
        <v>72.217453081863567</v>
      </c>
      <c r="E106" s="16">
        <f>+[9]tab14_w!E22</f>
        <v>75.711257500000002</v>
      </c>
      <c r="F106" s="16">
        <f>+[9]tab14_w!F22</f>
        <v>78.223379999999992</v>
      </c>
      <c r="G106" s="16">
        <f>+[9]tab14_w!G22</f>
        <v>80.822632499999997</v>
      </c>
      <c r="H106" s="16">
        <f>+[9]tab14_w!H22</f>
        <v>83.040817500000003</v>
      </c>
      <c r="I106" s="16">
        <f>+[9]tab14_w!I22</f>
        <v>85.1015625</v>
      </c>
    </row>
    <row r="107" spans="1:9" x14ac:dyDescent="0.35">
      <c r="A107" s="37"/>
      <c r="B107" s="12">
        <f>+[9]tab14_w!B23</f>
        <v>4.4418730246560179</v>
      </c>
      <c r="C107" s="12">
        <f>+[9]tab14_w!C23</f>
        <v>-0.83102711579596811</v>
      </c>
      <c r="D107" s="12">
        <f>+[9]tab14_w!D23</f>
        <v>-0.40958519029192786</v>
      </c>
      <c r="E107" s="18">
        <f>+[9]tab14_w!E23</f>
        <v>4.8378948149500056</v>
      </c>
      <c r="F107" s="18">
        <f>+[9]tab14_w!F23</f>
        <v>3.3180303470722095</v>
      </c>
      <c r="G107" s="18">
        <f>+[9]tab14_w!G23</f>
        <v>3.3228588434813355</v>
      </c>
      <c r="H107" s="18">
        <f>+[9]tab14_w!H23</f>
        <v>2.7445097139096486</v>
      </c>
      <c r="I107" s="18">
        <f>+[9]tab14_w!I23</f>
        <v>2.4816049047204913</v>
      </c>
    </row>
    <row r="108" spans="1:9" x14ac:dyDescent="0.35">
      <c r="A108" s="37" t="s">
        <v>99</v>
      </c>
      <c r="B108" s="2">
        <f>+[9]tab14_w!B24</f>
        <v>8.0297291243482523</v>
      </c>
      <c r="C108" s="2">
        <f>+[9]tab14_w!C24</f>
        <v>9.7105492193209777</v>
      </c>
      <c r="D108" s="2">
        <f>+[9]tab14_w!D24</f>
        <v>10.540092232859912</v>
      </c>
      <c r="E108" s="16">
        <f>+[9]tab14_w!E24</f>
        <v>12.287044999999999</v>
      </c>
      <c r="F108" s="16">
        <f>+[9]tab14_w!F24</f>
        <v>11.7909475</v>
      </c>
      <c r="G108" s="16">
        <f>+[9]tab14_w!G24</f>
        <v>12.381655</v>
      </c>
      <c r="H108" s="16">
        <f>+[9]tab14_w!H24</f>
        <v>12.719025</v>
      </c>
      <c r="I108" s="16">
        <f>+[9]tab14_w!I24</f>
        <v>13.1497975</v>
      </c>
    </row>
    <row r="109" spans="1:9" x14ac:dyDescent="0.35">
      <c r="A109" s="37"/>
      <c r="B109" s="12">
        <f>+[9]tab14_w!B25</f>
        <v>-1.3215701188715512</v>
      </c>
      <c r="C109" s="12">
        <f>+[9]tab14_w!C25</f>
        <v>20.932463211941197</v>
      </c>
      <c r="D109" s="12">
        <f>+[9]tab14_w!D25</f>
        <v>8.5426992315573713</v>
      </c>
      <c r="E109" s="18">
        <f>+[9]tab14_w!E25</f>
        <v>16.574359394064576</v>
      </c>
      <c r="F109" s="18">
        <f>+[9]tab14_w!F25</f>
        <v>-4.0375655822860512</v>
      </c>
      <c r="G109" s="18">
        <f>+[9]tab14_w!G25</f>
        <v>5.0098391159828282</v>
      </c>
      <c r="H109" s="18">
        <f>+[9]tab14_w!H25</f>
        <v>2.7247569085069756</v>
      </c>
      <c r="I109" s="18">
        <f>+[9]tab14_w!I25</f>
        <v>3.3868358620255945</v>
      </c>
    </row>
    <row r="110" spans="1:9" x14ac:dyDescent="0.35">
      <c r="A110" s="37" t="s">
        <v>100</v>
      </c>
      <c r="B110" s="2">
        <f>+[9]tab14_w!B26</f>
        <v>24.834749372289817</v>
      </c>
      <c r="C110" s="2">
        <f>+[9]tab14_w!C26</f>
        <v>26.706252221126469</v>
      </c>
      <c r="D110" s="2">
        <f>+[9]tab14_w!D26</f>
        <v>24.85921600231778</v>
      </c>
      <c r="E110" s="16">
        <f>+[9]tab14_w!E26</f>
        <v>25.484987499999999</v>
      </c>
      <c r="F110" s="16">
        <f>+[9]tab14_w!F26</f>
        <v>29.037997500000003</v>
      </c>
      <c r="G110" s="16">
        <f>+[9]tab14_w!G26</f>
        <v>28.9572325</v>
      </c>
      <c r="H110" s="16">
        <f>+[9]tab14_w!H26</f>
        <v>29.77373</v>
      </c>
      <c r="I110" s="16">
        <f>+[9]tab14_w!I26</f>
        <v>30.660472500000001</v>
      </c>
    </row>
    <row r="111" spans="1:9" x14ac:dyDescent="0.35">
      <c r="A111" s="37"/>
      <c r="B111" s="12">
        <f>+[9]tab14_w!B27</f>
        <v>-5.1951174788135157</v>
      </c>
      <c r="C111" s="12">
        <f>+[9]tab14_w!C27</f>
        <v>7.5358233770816518</v>
      </c>
      <c r="D111" s="12">
        <f>+[9]tab14_w!D27</f>
        <v>-6.9161191301397089</v>
      </c>
      <c r="E111" s="18">
        <f>+[9]tab14_w!E27</f>
        <v>2.5172615967610446</v>
      </c>
      <c r="F111" s="18">
        <f>+[9]tab14_w!F27</f>
        <v>13.941580312723346</v>
      </c>
      <c r="G111" s="18">
        <f>+[9]tab14_w!G27</f>
        <v>-0.27813557047108306</v>
      </c>
      <c r="H111" s="18">
        <f>+[9]tab14_w!H27</f>
        <v>2.8196669001431696</v>
      </c>
      <c r="I111" s="18">
        <f>+[9]tab14_w!I27</f>
        <v>2.9782714493615803</v>
      </c>
    </row>
    <row r="112" spans="1:9" x14ac:dyDescent="0.35">
      <c r="A112" s="37" t="s">
        <v>101</v>
      </c>
      <c r="B112" s="2">
        <f>+[9]tab14_w!B28</f>
        <v>18.968631408100109</v>
      </c>
      <c r="C112" s="2">
        <f>+[9]tab14_w!C28</f>
        <v>18.102034199137634</v>
      </c>
      <c r="D112" s="2">
        <f>+[9]tab14_w!D28</f>
        <v>18.69611035615068</v>
      </c>
      <c r="E112" s="16">
        <f>+[9]tab14_w!E28</f>
        <v>19.246639999999999</v>
      </c>
      <c r="F112" s="16">
        <f>+[9]tab14_w!F28</f>
        <v>19.796979999999998</v>
      </c>
      <c r="G112" s="16">
        <f>+[9]tab14_w!G28</f>
        <v>19.458982500000001</v>
      </c>
      <c r="H112" s="16">
        <f>+[9]tab14_w!H28</f>
        <v>19.717044999999999</v>
      </c>
      <c r="I112" s="16">
        <f>+[9]tab14_w!I28</f>
        <v>20.0290125</v>
      </c>
    </row>
    <row r="113" spans="1:9" x14ac:dyDescent="0.35">
      <c r="A113" s="37"/>
      <c r="B113" s="12">
        <f>+[9]tab14_w!B29</f>
        <v>5.3267427093938613</v>
      </c>
      <c r="C113" s="12">
        <f>+[9]tab14_w!C29</f>
        <v>-4.5685805703009947</v>
      </c>
      <c r="D113" s="12">
        <f>+[9]tab14_w!D29</f>
        <v>3.2818198798969522</v>
      </c>
      <c r="E113" s="18">
        <f>+[9]tab14_w!E29</f>
        <v>2.9446212787688442</v>
      </c>
      <c r="F113" s="18">
        <f>+[9]tab14_w!F29</f>
        <v>2.8594081876109234</v>
      </c>
      <c r="G113" s="18">
        <f>+[9]tab14_w!G29</f>
        <v>-1.7073184899918936</v>
      </c>
      <c r="H113" s="18">
        <f>+[9]tab14_w!H29</f>
        <v>1.3261870192853076</v>
      </c>
      <c r="I113" s="18">
        <f>+[9]tab14_w!I29</f>
        <v>1.5822223867724583</v>
      </c>
    </row>
    <row r="114" spans="1:9" x14ac:dyDescent="0.35">
      <c r="A114" s="37" t="s">
        <v>102</v>
      </c>
      <c r="B114" s="2">
        <f>+[9]tab14_w!B30</f>
        <v>28.2334460983813</v>
      </c>
      <c r="C114" s="2">
        <f>+[9]tab14_w!C30</f>
        <v>31.471762231632269</v>
      </c>
      <c r="D114" s="2">
        <f>+[9]tab14_w!D30</f>
        <v>34.712391468195747</v>
      </c>
      <c r="E114" s="16">
        <f>+[9]tab14_w!E30</f>
        <v>34.601430000000001</v>
      </c>
      <c r="F114" s="16">
        <f>+[9]tab14_w!F30</f>
        <v>35.167565000000003</v>
      </c>
      <c r="G114" s="16">
        <f>+[9]tab14_w!G30</f>
        <v>35.9586975</v>
      </c>
      <c r="H114" s="16">
        <f>+[9]tab14_w!H30</f>
        <v>36.571150000000003</v>
      </c>
      <c r="I114" s="16">
        <f>+[9]tab14_w!I30</f>
        <v>37.014227500000004</v>
      </c>
    </row>
    <row r="115" spans="1:9" x14ac:dyDescent="0.35">
      <c r="B115" s="12">
        <f>+[9]tab14_w!B31</f>
        <v>7.2935737355193542</v>
      </c>
      <c r="C115" s="12">
        <f>+[9]tab14_w!C31</f>
        <v>11.469787010649867</v>
      </c>
      <c r="D115" s="12">
        <f>+[9]tab14_w!D31</f>
        <v>10.296942423218747</v>
      </c>
      <c r="E115" s="18">
        <f>+[9]tab14_w!E31</f>
        <v>-0.31965953223768162</v>
      </c>
      <c r="F115" s="18">
        <f>+[9]tab14_w!F31</f>
        <v>1.6361607020287883</v>
      </c>
      <c r="G115" s="18">
        <f>+[9]tab14_w!G31</f>
        <v>2.2496084104770775</v>
      </c>
      <c r="H115" s="18">
        <f>+[9]tab14_w!H31</f>
        <v>1.7032110242591658</v>
      </c>
      <c r="I115" s="18">
        <f>+[9]tab14_w!I31</f>
        <v>1.21154926766045</v>
      </c>
    </row>
    <row r="116" spans="1:9" x14ac:dyDescent="0.35">
      <c r="A116" t="s">
        <v>7</v>
      </c>
    </row>
    <row r="122" spans="1:9" x14ac:dyDescent="0.35">
      <c r="A122" s="8" t="s">
        <v>31</v>
      </c>
    </row>
    <row r="123" spans="1:9" x14ac:dyDescent="0.35">
      <c r="A123" s="1" t="str">
        <f>[10]dominant!$A$1</f>
        <v>Dominant Industries, 2023</v>
      </c>
    </row>
    <row r="125" spans="1:9" s="1" customFormat="1" x14ac:dyDescent="0.35">
      <c r="A125" s="1" t="s">
        <v>32</v>
      </c>
      <c r="B125" s="1" t="s">
        <v>33</v>
      </c>
      <c r="C125" s="1" t="s">
        <v>68</v>
      </c>
    </row>
    <row r="126" spans="1:9" x14ac:dyDescent="0.35">
      <c r="A126" s="14" t="str">
        <f>[10]dominant!A330</f>
        <v>4811 - 4922</v>
      </c>
      <c r="B126" s="14" t="str">
        <f>[10]dominant!B330</f>
        <v>Transportation</v>
      </c>
      <c r="C126" s="2">
        <f>[10]dominant!C330</f>
        <v>28.925000000000001</v>
      </c>
    </row>
    <row r="127" spans="1:9" x14ac:dyDescent="0.35">
      <c r="A127" s="14">
        <f>[10]dominant!A331</f>
        <v>6220</v>
      </c>
      <c r="B127" s="14" t="str">
        <f>[10]dominant!B331</f>
        <v>Hospitals</v>
      </c>
      <c r="C127" s="2">
        <f>[10]dominant!C331</f>
        <v>28.450000000000003</v>
      </c>
    </row>
    <row r="128" spans="1:9" x14ac:dyDescent="0.35">
      <c r="A128" s="14">
        <f>[10]dominant!A332</f>
        <v>6111</v>
      </c>
      <c r="B128" s="14" t="str">
        <f>[10]dominant!B332</f>
        <v>Primary and Secondary</v>
      </c>
      <c r="C128" s="2">
        <f>[10]dominant!C332</f>
        <v>26.875</v>
      </c>
    </row>
    <row r="129" spans="1:3" x14ac:dyDescent="0.35">
      <c r="A129" s="14" t="str">
        <f>[10]dominant!A333</f>
        <v>7221 - 7224</v>
      </c>
      <c r="B129" s="14" t="str">
        <f>[10]dominant!B333</f>
        <v>Food Services and Drinking Places</v>
      </c>
      <c r="C129" s="2">
        <f>[10]dominant!C333</f>
        <v>24.299999999999997</v>
      </c>
    </row>
    <row r="130" spans="1:3" x14ac:dyDescent="0.35">
      <c r="A130" s="14" t="str">
        <f>[10]dominant!A334</f>
        <v>6112 - 6117</v>
      </c>
      <c r="B130" s="14" t="str">
        <f>[10]dominant!B334</f>
        <v>Other Educational Services</v>
      </c>
      <c r="C130" s="2">
        <f>[10]dominant!C334</f>
        <v>16.55</v>
      </c>
    </row>
    <row r="131" spans="1:3" x14ac:dyDescent="0.35">
      <c r="A131" s="14" t="str">
        <f>[10]dominant!A335</f>
        <v>6211 - 6219</v>
      </c>
      <c r="B131" s="14" t="str">
        <f>[10]dominant!B335</f>
        <v>Ambulatory Health Care Services</v>
      </c>
      <c r="C131" s="2">
        <f>[10]dominant!C335</f>
        <v>15.824999999999999</v>
      </c>
    </row>
    <row r="132" spans="1:3" x14ac:dyDescent="0.35">
      <c r="A132" s="14" t="str">
        <f>[10]dominant!A336</f>
        <v>6241 - 6244</v>
      </c>
      <c r="B132" s="14" t="str">
        <f>[10]dominant!B336</f>
        <v>Social Assistance</v>
      </c>
      <c r="C132" s="2">
        <f>[10]dominant!C336</f>
        <v>15.225</v>
      </c>
    </row>
    <row r="133" spans="1:3" x14ac:dyDescent="0.35">
      <c r="A133" s="14" t="str">
        <f>[10]dominant!A337</f>
        <v>4111 - 4191</v>
      </c>
      <c r="B133" s="14" t="str">
        <f>[10]dominant!B337</f>
        <v>Wholesale Trade</v>
      </c>
      <c r="C133" s="2">
        <f>[10]dominant!C337</f>
        <v>14.75</v>
      </c>
    </row>
    <row r="134" spans="1:3" x14ac:dyDescent="0.35">
      <c r="A134" s="14">
        <f>[10]dominant!A338</f>
        <v>0</v>
      </c>
      <c r="B134" s="14">
        <f>[10]dominant!B338</f>
        <v>0</v>
      </c>
      <c r="C134" s="2">
        <f>[10]dominant!C338</f>
        <v>0</v>
      </c>
    </row>
    <row r="135" spans="1:3" x14ac:dyDescent="0.35">
      <c r="A135" s="14">
        <f>[10]dominant!A339</f>
        <v>0</v>
      </c>
      <c r="B135" s="14">
        <f>[10]dominant!B339</f>
        <v>0</v>
      </c>
      <c r="C135" s="2">
        <f>[10]dominant!C339</f>
        <v>0</v>
      </c>
    </row>
    <row r="137" spans="1:3" x14ac:dyDescent="0.35">
      <c r="A137" t="s">
        <v>34</v>
      </c>
    </row>
    <row r="138" spans="1:3" x14ac:dyDescent="0.35">
      <c r="A138" t="s">
        <v>35</v>
      </c>
    </row>
    <row r="141" spans="1:3" x14ac:dyDescent="0.35">
      <c r="A141" s="8" t="s">
        <v>36</v>
      </c>
    </row>
    <row r="142" spans="1:3" x14ac:dyDescent="0.35">
      <c r="A142" s="1" t="s">
        <v>37</v>
      </c>
    </row>
    <row r="144" spans="1:3" x14ac:dyDescent="0.35">
      <c r="A144" s="20" t="s">
        <v>38</v>
      </c>
      <c r="B144" t="s">
        <v>39</v>
      </c>
      <c r="C144" s="9">
        <f>[11]TAB10_w!$C$2*100</f>
        <v>61.457671888625143</v>
      </c>
    </row>
    <row r="145" spans="1:10" x14ac:dyDescent="0.35">
      <c r="B145" t="s">
        <v>40</v>
      </c>
      <c r="C145" s="9">
        <f>100-C144</f>
        <v>38.542328111374857</v>
      </c>
    </row>
    <row r="147" spans="1:10" x14ac:dyDescent="0.35">
      <c r="A147" s="20" t="s">
        <v>41</v>
      </c>
      <c r="B147" t="s">
        <v>90</v>
      </c>
      <c r="C147" s="9">
        <f>+[11]TAB10_w!$B$2*100</f>
        <v>107.49220670618398</v>
      </c>
    </row>
    <row r="148" spans="1:10" x14ac:dyDescent="0.35">
      <c r="B148" t="s">
        <v>10</v>
      </c>
      <c r="C148" s="9">
        <v>100</v>
      </c>
    </row>
    <row r="150" spans="1:10" x14ac:dyDescent="0.35">
      <c r="A150" t="s">
        <v>7</v>
      </c>
    </row>
    <row r="153" spans="1:10" x14ac:dyDescent="0.35">
      <c r="A153" s="8" t="s">
        <v>42</v>
      </c>
    </row>
    <row r="154" spans="1:10" x14ac:dyDescent="0.35">
      <c r="A154" s="1" t="s">
        <v>43</v>
      </c>
    </row>
    <row r="156" spans="1:10" s="1" customFormat="1" x14ac:dyDescent="0.35">
      <c r="A156" s="1" t="s">
        <v>44</v>
      </c>
      <c r="B156" s="1" t="str">
        <f>+[12]TAB16_w!B1</f>
        <v>2015</v>
      </c>
      <c r="C156" s="1" t="str">
        <f>+[12]TAB16_w!C1</f>
        <v>2016</v>
      </c>
      <c r="D156" s="1" t="str">
        <f>+[12]TAB16_w!D1</f>
        <v>2017</v>
      </c>
      <c r="E156" s="1" t="str">
        <f>+[12]TAB16_w!E1</f>
        <v>2018</v>
      </c>
      <c r="F156" s="1" t="str">
        <f>+[12]TAB16_w!F1</f>
        <v>2019</v>
      </c>
      <c r="G156" s="1" t="str">
        <f>+[12]TAB16_w!G1</f>
        <v>2020</v>
      </c>
      <c r="H156" s="1" t="str">
        <f>+[12]TAB16_w!H1</f>
        <v>2021</v>
      </c>
      <c r="I156" s="1" t="str">
        <f>+[12]TAB16_w!I1</f>
        <v>2022</v>
      </c>
      <c r="J156" s="1" t="str">
        <f>+[12]TAB16_w!J1</f>
        <v>2023</v>
      </c>
    </row>
    <row r="157" spans="1:10" x14ac:dyDescent="0.35">
      <c r="A157" t="s">
        <v>12</v>
      </c>
      <c r="B157" s="23">
        <f>+[12]TAB16_w!B2</f>
        <v>1595990</v>
      </c>
      <c r="C157" s="23">
        <f>+[12]TAB16_w!C2</f>
        <v>2001393</v>
      </c>
      <c r="D157" s="23">
        <f>+[12]TAB16_w!D2</f>
        <v>2234900</v>
      </c>
      <c r="E157" s="23">
        <f>+[12]TAB16_w!E2</f>
        <v>2050930</v>
      </c>
      <c r="F157" s="23">
        <f>+[12]TAB16_w!F2</f>
        <v>2501102</v>
      </c>
      <c r="G157" s="23">
        <f>+[12]TAB16_w!G2</f>
        <v>2064322</v>
      </c>
      <c r="H157" s="23">
        <f>+[12]TAB16_w!H2</f>
        <v>2724235</v>
      </c>
      <c r="I157" s="23">
        <f>+[12]TAB16_w!I2</f>
        <v>2637660</v>
      </c>
      <c r="J157" s="23">
        <f>+[12]TAB16_w!J2</f>
        <v>2601081</v>
      </c>
    </row>
    <row r="158" spans="1:10" x14ac:dyDescent="0.35">
      <c r="A158" s="19" t="s">
        <v>49</v>
      </c>
      <c r="B158" s="23">
        <f>+[12]TAB16_w!B3</f>
        <v>973980</v>
      </c>
      <c r="C158" s="23">
        <f>+[12]TAB16_w!C3</f>
        <v>997359</v>
      </c>
      <c r="D158" s="23">
        <f>+[12]TAB16_w!D3</f>
        <v>1312950</v>
      </c>
      <c r="E158" s="23">
        <f>+[12]TAB16_w!E3</f>
        <v>1220846</v>
      </c>
      <c r="F158" s="23">
        <f>+[12]TAB16_w!F3</f>
        <v>1286501</v>
      </c>
      <c r="G158" s="23">
        <f>+[12]TAB16_w!G3</f>
        <v>1267845</v>
      </c>
      <c r="H158" s="23">
        <f>+[12]TAB16_w!H3</f>
        <v>1855944</v>
      </c>
      <c r="I158" s="23">
        <f>+[12]TAB16_w!I3</f>
        <v>1606963</v>
      </c>
      <c r="J158" s="23">
        <f>+[12]TAB16_w!J3</f>
        <v>1826755</v>
      </c>
    </row>
    <row r="159" spans="1:10" x14ac:dyDescent="0.35">
      <c r="A159" s="19" t="s">
        <v>50</v>
      </c>
      <c r="B159" s="23">
        <f>+[12]TAB16_w!B4</f>
        <v>622010</v>
      </c>
      <c r="C159" s="23">
        <f>+[12]TAB16_w!C4</f>
        <v>1004034</v>
      </c>
      <c r="D159" s="23">
        <f>+[12]TAB16_w!D4</f>
        <v>921950</v>
      </c>
      <c r="E159" s="23">
        <f>+[12]TAB16_w!E4</f>
        <v>830084</v>
      </c>
      <c r="F159" s="23">
        <f>+[12]TAB16_w!F4</f>
        <v>1214601</v>
      </c>
      <c r="G159" s="23">
        <f>+[12]TAB16_w!G4</f>
        <v>796477</v>
      </c>
      <c r="H159" s="23">
        <f>+[12]TAB16_w!H4</f>
        <v>868291</v>
      </c>
      <c r="I159" s="23">
        <f>+[12]TAB16_w!I4</f>
        <v>1030697</v>
      </c>
      <c r="J159" s="23">
        <f>+[12]TAB16_w!J4</f>
        <v>774326</v>
      </c>
    </row>
    <row r="160" spans="1:10" x14ac:dyDescent="0.35">
      <c r="A160" s="22" t="s">
        <v>13</v>
      </c>
      <c r="B160" s="23">
        <f>+[12]TAB16_w!B5</f>
        <v>51145</v>
      </c>
      <c r="C160" s="23">
        <f>+[12]TAB16_w!C5</f>
        <v>191741</v>
      </c>
      <c r="D160" s="23">
        <f>+[12]TAB16_w!D5</f>
        <v>170607</v>
      </c>
      <c r="E160" s="23">
        <f>+[12]TAB16_w!E5</f>
        <v>122041</v>
      </c>
      <c r="F160" s="23">
        <f>+[12]TAB16_w!F5</f>
        <v>82751</v>
      </c>
      <c r="G160" s="23">
        <f>+[12]TAB16_w!G5</f>
        <v>178315</v>
      </c>
      <c r="H160" s="23">
        <f>+[12]TAB16_w!H5</f>
        <v>103496</v>
      </c>
      <c r="I160" s="23">
        <f>+[12]TAB16_w!I5</f>
        <v>105312</v>
      </c>
      <c r="J160" s="23">
        <f>+[12]TAB16_w!J5</f>
        <v>71705</v>
      </c>
    </row>
    <row r="161" spans="1:10" x14ac:dyDescent="0.35">
      <c r="A161" s="22" t="s">
        <v>51</v>
      </c>
      <c r="B161" s="23">
        <f>+[12]TAB16_w!B6</f>
        <v>390092</v>
      </c>
      <c r="C161" s="23">
        <f>+[12]TAB16_w!C6</f>
        <v>588128</v>
      </c>
      <c r="D161" s="23">
        <f>+[12]TAB16_w!D6</f>
        <v>597901</v>
      </c>
      <c r="E161" s="23">
        <f>+[12]TAB16_w!E6</f>
        <v>610212</v>
      </c>
      <c r="F161" s="23">
        <f>+[12]TAB16_w!F6</f>
        <v>828189</v>
      </c>
      <c r="G161" s="23">
        <f>+[12]TAB16_w!G6</f>
        <v>457200</v>
      </c>
      <c r="H161" s="23">
        <f>+[12]TAB16_w!H6</f>
        <v>495057</v>
      </c>
      <c r="I161" s="23">
        <f>+[12]TAB16_w!I6</f>
        <v>759860</v>
      </c>
      <c r="J161" s="23">
        <f>+[12]TAB16_w!J6</f>
        <v>456314</v>
      </c>
    </row>
    <row r="162" spans="1:10" x14ac:dyDescent="0.35">
      <c r="A162" s="22" t="s">
        <v>69</v>
      </c>
      <c r="B162" s="23">
        <f>+[12]TAB16_w!B7</f>
        <v>180773</v>
      </c>
      <c r="C162" s="23">
        <f>+[12]TAB16_w!C7</f>
        <v>224165</v>
      </c>
      <c r="D162" s="23">
        <f>+[12]TAB16_w!D7</f>
        <v>153442</v>
      </c>
      <c r="E162" s="23">
        <f>+[12]TAB16_w!E7</f>
        <v>97831</v>
      </c>
      <c r="F162" s="23">
        <f>+[12]TAB16_w!F7</f>
        <v>303661</v>
      </c>
      <c r="G162" s="23">
        <f>+[12]TAB16_w!G7</f>
        <v>160962</v>
      </c>
      <c r="H162" s="23">
        <f>+[12]TAB16_w!H7</f>
        <v>269738</v>
      </c>
      <c r="I162" s="23">
        <f>+[12]TAB16_w!I7</f>
        <v>165530</v>
      </c>
      <c r="J162" s="23">
        <f>+[12]TAB16_w!J7</f>
        <v>246306</v>
      </c>
    </row>
    <row r="163" spans="1:10" s="1" customFormat="1" x14ac:dyDescent="0.35">
      <c r="A163" s="1" t="s">
        <v>45</v>
      </c>
    </row>
    <row r="164" spans="1:10" x14ac:dyDescent="0.35">
      <c r="A164" t="s">
        <v>46</v>
      </c>
      <c r="B164" s="23">
        <f>'[13]office sector'!C28</f>
        <v>8632.0499999999993</v>
      </c>
      <c r="C164" s="23">
        <f>'[13]office sector'!D28</f>
        <v>9439.5210000000006</v>
      </c>
      <c r="D164" s="23">
        <f>'[13]office sector'!E28</f>
        <v>9439.5210000000006</v>
      </c>
      <c r="E164" s="23">
        <f>'[13]office sector'!F28</f>
        <v>9820</v>
      </c>
      <c r="F164" s="23">
        <f>'[13]office sector'!G28</f>
        <v>9820</v>
      </c>
      <c r="G164" s="23">
        <f>'[13]office sector'!H28</f>
        <v>9820</v>
      </c>
      <c r="H164" s="23">
        <f>'[13]office sector'!I28</f>
        <v>9820</v>
      </c>
      <c r="I164" s="23">
        <f>'[13]office sector'!J28</f>
        <v>9820</v>
      </c>
      <c r="J164" s="23">
        <f>'[13]office sector'!K28</f>
        <v>9820</v>
      </c>
    </row>
    <row r="165" spans="1:10" x14ac:dyDescent="0.35">
      <c r="A165" t="s">
        <v>55</v>
      </c>
      <c r="B165" s="25">
        <f>'[13]office sector'!C29</f>
        <v>0.94806666042175358</v>
      </c>
      <c r="C165" s="25">
        <f>'[13]office sector'!D29</f>
        <v>9.3543364554190553</v>
      </c>
      <c r="D165" s="25">
        <f>'[13]office sector'!E29</f>
        <v>0</v>
      </c>
      <c r="E165" s="25">
        <f>'[13]office sector'!F29</f>
        <v>4.0307024053445106</v>
      </c>
      <c r="F165" s="25">
        <f>'[13]office sector'!G29</f>
        <v>0</v>
      </c>
      <c r="G165" s="25">
        <f>'[13]office sector'!H29</f>
        <v>0</v>
      </c>
      <c r="H165" s="25">
        <f>'[13]office sector'!I29</f>
        <v>0</v>
      </c>
      <c r="I165" s="25">
        <f>'[13]office sector'!J29</f>
        <v>0</v>
      </c>
      <c r="J165" s="25">
        <f>'[13]office sector'!K29</f>
        <v>0</v>
      </c>
    </row>
    <row r="166" spans="1:10" x14ac:dyDescent="0.35">
      <c r="A166" t="s">
        <v>47</v>
      </c>
      <c r="B166" s="29">
        <f>'[13]office sector'!C30</f>
        <v>11.2</v>
      </c>
      <c r="C166" s="29">
        <f>'[13]office sector'!D30</f>
        <v>8.9</v>
      </c>
      <c r="D166" s="29">
        <f>'[13]office sector'!E30</f>
        <v>8.8000000000000007</v>
      </c>
      <c r="E166" s="29">
        <f>'[13]office sector'!F30</f>
        <v>11.7</v>
      </c>
      <c r="F166" s="29">
        <f>'[13]office sector'!G30</f>
        <v>11.8</v>
      </c>
      <c r="G166" s="29">
        <f>'[13]office sector'!H30</f>
        <v>11.6</v>
      </c>
      <c r="H166" s="29">
        <f>'[13]office sector'!I30</f>
        <v>15.3</v>
      </c>
      <c r="I166" s="29">
        <f>'[13]office sector'!J30</f>
        <v>16</v>
      </c>
      <c r="J166" s="29">
        <f>'[13]office sector'!K30</f>
        <v>18.399999999999999</v>
      </c>
    </row>
    <row r="167" spans="1:10" x14ac:dyDescent="0.35">
      <c r="A167" t="s">
        <v>48</v>
      </c>
      <c r="B167" s="23">
        <f>+[14]TAB13_w!B2</f>
        <v>91.966710562829192</v>
      </c>
      <c r="C167" s="23">
        <f>+[14]TAB13_w!C2</f>
        <v>93.589013576335333</v>
      </c>
      <c r="D167" s="23">
        <f>+[14]TAB13_w!D2</f>
        <v>97.45148709456052</v>
      </c>
      <c r="E167" s="23">
        <f>+[14]TAB13_w!E2</f>
        <v>100.70305585671453</v>
      </c>
      <c r="F167" s="23">
        <f>+[14]TAB13_w!F2</f>
        <v>105.22335861504639</v>
      </c>
      <c r="G167" s="23">
        <f>+[14]TAB13_w!G2</f>
        <v>102.58945533583898</v>
      </c>
      <c r="H167" s="23">
        <f>+[14]TAB13_w!H2</f>
        <v>104.66311321527775</v>
      </c>
      <c r="I167" s="23">
        <f>+[14]TAB13_w!I2</f>
        <v>117.82003918264567</v>
      </c>
      <c r="J167" s="23">
        <f>+[14]TAB13_w!J2</f>
        <v>119.23327539562756</v>
      </c>
    </row>
    <row r="168" spans="1:10" x14ac:dyDescent="0.35">
      <c r="A168" t="s">
        <v>55</v>
      </c>
      <c r="B168" s="25">
        <f>+[14]TAB13_w!B3</f>
        <v>3.4655944958992713</v>
      </c>
      <c r="C168" s="25">
        <f>+[14]TAB13_w!C3</f>
        <v>1.7640111335697206</v>
      </c>
      <c r="D168" s="25">
        <f>+[14]TAB13_w!D3</f>
        <v>4.1270586905745921</v>
      </c>
      <c r="E168" s="25">
        <f>+[14]TAB13_w!E3</f>
        <v>3.3366025076650763</v>
      </c>
      <c r="F168" s="25">
        <f>+[14]TAB13_w!F3</f>
        <v>4.4887443780887715</v>
      </c>
      <c r="G168" s="25">
        <f>+[14]TAB13_w!G3</f>
        <v>-2.5031545408500055</v>
      </c>
      <c r="H168" s="25">
        <f>+[14]TAB13_w!H3</f>
        <v>2.02131678411821</v>
      </c>
      <c r="I168" s="25">
        <f>+[14]TAB13_w!I3</f>
        <v>12.57073821252186</v>
      </c>
      <c r="J168" s="25">
        <f>+[14]TAB13_w!J3</f>
        <v>1.1994871354533032</v>
      </c>
    </row>
    <row r="169" spans="1:10" s="1" customFormat="1" x14ac:dyDescent="0.35">
      <c r="A169" s="1" t="s">
        <v>54</v>
      </c>
      <c r="B169" s="21"/>
      <c r="C169" s="21"/>
      <c r="D169" s="21"/>
      <c r="E169" s="21"/>
      <c r="F169" s="21"/>
      <c r="G169" s="21"/>
      <c r="H169" s="21"/>
      <c r="I169" s="21"/>
      <c r="J169" s="21"/>
    </row>
    <row r="170" spans="1:10" x14ac:dyDescent="0.35">
      <c r="A170" t="s">
        <v>52</v>
      </c>
      <c r="B170" s="23">
        <f>[15]bankruptcies!B100</f>
        <v>774</v>
      </c>
      <c r="C170" s="23">
        <f>[15]bankruptcies!C100</f>
        <v>913</v>
      </c>
      <c r="D170" s="23">
        <f>[15]bankruptcies!D100</f>
        <v>879</v>
      </c>
      <c r="E170" s="23">
        <f>[15]bankruptcies!E100</f>
        <v>908</v>
      </c>
      <c r="F170" s="23">
        <f>[15]bankruptcies!F100</f>
        <v>852</v>
      </c>
      <c r="G170" s="23">
        <f>[15]bankruptcies!G100</f>
        <v>465</v>
      </c>
      <c r="H170" s="23">
        <f>[15]bankruptcies!H100</f>
        <v>457</v>
      </c>
      <c r="I170" s="23">
        <f>[15]bankruptcies!I100</f>
        <v>462</v>
      </c>
      <c r="J170" s="23">
        <f>[15]bankruptcies!J100</f>
        <v>542</v>
      </c>
    </row>
    <row r="171" spans="1:10" x14ac:dyDescent="0.35">
      <c r="A171" t="s">
        <v>53</v>
      </c>
      <c r="B171" s="23">
        <f>[15]bankruptcies!B101</f>
        <v>11</v>
      </c>
      <c r="C171" s="23">
        <f>[15]bankruptcies!C101</f>
        <v>12</v>
      </c>
      <c r="D171" s="23">
        <f>[15]bankruptcies!D101</f>
        <v>15</v>
      </c>
      <c r="E171" s="23">
        <f>[15]bankruptcies!E101</f>
        <v>17</v>
      </c>
      <c r="F171" s="23">
        <f>[15]bankruptcies!F101</f>
        <v>18</v>
      </c>
      <c r="G171" s="23">
        <f>[15]bankruptcies!G101</f>
        <v>16</v>
      </c>
      <c r="H171" s="23">
        <f>[15]bankruptcies!H101</f>
        <v>12</v>
      </c>
      <c r="I171" s="23">
        <f>[15]bankruptcies!I101</f>
        <v>9</v>
      </c>
      <c r="J171" s="23">
        <f>[15]bankruptcies!J101</f>
        <v>16</v>
      </c>
    </row>
    <row r="173" spans="1:10" x14ac:dyDescent="0.35">
      <c r="A173" t="s">
        <v>56</v>
      </c>
    </row>
    <row r="174" spans="1:10" x14ac:dyDescent="0.35">
      <c r="A174" t="s">
        <v>57</v>
      </c>
    </row>
    <row r="177" spans="1:2" x14ac:dyDescent="0.35">
      <c r="A177" s="8" t="s">
        <v>58</v>
      </c>
    </row>
    <row r="178" spans="1:2" x14ac:dyDescent="0.35">
      <c r="A178" s="1" t="s">
        <v>59</v>
      </c>
    </row>
    <row r="180" spans="1:2" x14ac:dyDescent="0.35">
      <c r="A180" s="1" t="str">
        <f>'[16]real estate 2021Q4 '!A4</f>
        <v>Downtown Office Market (2021Q4)</v>
      </c>
    </row>
    <row r="181" spans="1:2" x14ac:dyDescent="0.35">
      <c r="A181" t="str">
        <f>'[16]real estate 2021Q4 '!A5</f>
        <v>Class A Vacancy Rate</v>
      </c>
      <c r="B181" s="26">
        <f>'[16]real estate 2021Q4 '!E5</f>
        <v>0.14399999999999999</v>
      </c>
    </row>
    <row r="182" spans="1:2" x14ac:dyDescent="0.35">
      <c r="A182" t="str">
        <f>'[16]real estate 2021Q4 '!A6</f>
        <v>Average Class A Net Rent ($/Sq. Ft.)</v>
      </c>
      <c r="B182" s="27">
        <f>'[16]real estate 2021Q4 '!E6</f>
        <v>19.329999999999998</v>
      </c>
    </row>
    <row r="183" spans="1:2" s="1" customFormat="1" x14ac:dyDescent="0.35">
      <c r="A183" s="1" t="str">
        <f>'[16]real estate 2021Q4 '!A7</f>
        <v>Suburban Office Market (2021Q4)</v>
      </c>
    </row>
    <row r="184" spans="1:2" x14ac:dyDescent="0.35">
      <c r="A184" t="str">
        <f>'[16]real estate 2021Q4 '!A8</f>
        <v>Class A Vacancy Rate</v>
      </c>
      <c r="B184" s="26" t="str">
        <f>'[16]real estate 2021Q4 '!E8</f>
        <v>N/A</v>
      </c>
    </row>
    <row r="185" spans="1:2" x14ac:dyDescent="0.35">
      <c r="A185" t="str">
        <f>'[16]real estate 2021Q4 '!A9</f>
        <v>Average Class A Net Rent ($/Sq. Ft.)</v>
      </c>
      <c r="B185" s="27" t="str">
        <f>'[16]real estate 2021Q4 '!E9</f>
        <v>N/A</v>
      </c>
    </row>
    <row r="186" spans="1:2" x14ac:dyDescent="0.35">
      <c r="A186" s="1" t="str">
        <f>'[16]real estate 2021Q4 '!A10</f>
        <v>Industrial Market (2021Q4)</v>
      </c>
    </row>
    <row r="187" spans="1:2" x14ac:dyDescent="0.35">
      <c r="A187" t="str">
        <f>'[16]real estate 2021Q4 '!A11</f>
        <v>Overall Availability Rate</v>
      </c>
      <c r="B187" s="26">
        <f>'[16]real estate 2021Q4 '!E11</f>
        <v>3.2000000000000001E-2</v>
      </c>
    </row>
    <row r="188" spans="1:2" x14ac:dyDescent="0.35">
      <c r="A188" t="str">
        <f>'[16]real estate 2021Q4 '!A12</f>
        <v>Average Net Rent ($/Sq. Ft.)</v>
      </c>
      <c r="B188" s="27">
        <f>'[16]real estate 2021Q4 '!E12</f>
        <v>8.8800000000000008</v>
      </c>
    </row>
    <row r="189" spans="1:2" x14ac:dyDescent="0.35">
      <c r="A189" s="1" t="str">
        <f>'[16]real estate 2021Q4 '!A13</f>
        <v>Apartment Market (October 2021)</v>
      </c>
    </row>
    <row r="190" spans="1:2" x14ac:dyDescent="0.35">
      <c r="A190" t="str">
        <f>'[16]real estate 2021Q4 '!A14</f>
        <v>Vacancy Rate</v>
      </c>
      <c r="B190" s="26">
        <f>'[16]real estate 2021Q4 '!E14</f>
        <v>0.05</v>
      </c>
    </row>
    <row r="191" spans="1:2" x14ac:dyDescent="0.35">
      <c r="A191" t="str">
        <f>'[16]real estate 2021Q4 '!A15</f>
        <v>Average Two Bedroom Rent</v>
      </c>
      <c r="B191" s="27">
        <f>'[16]real estate 2021Q4 '!E15</f>
        <v>1321</v>
      </c>
    </row>
    <row r="193" spans="1:2" x14ac:dyDescent="0.35">
      <c r="A193" t="s">
        <v>72</v>
      </c>
    </row>
    <row r="196" spans="1:2" x14ac:dyDescent="0.35">
      <c r="A196" s="8" t="s">
        <v>70</v>
      </c>
    </row>
    <row r="197" spans="1:2" x14ac:dyDescent="0.35">
      <c r="A197" s="1" t="str">
        <f>_xlfn.CONCAT("Household Income Per Capita,"," ", [17]TAB8_w!B1)</f>
        <v>Household Income Per Capita, 2023</v>
      </c>
    </row>
    <row r="198" spans="1:2" x14ac:dyDescent="0.35">
      <c r="A198" t="s">
        <v>71</v>
      </c>
    </row>
    <row r="200" spans="1:2" x14ac:dyDescent="0.35">
      <c r="A200" t="s">
        <v>90</v>
      </c>
      <c r="B200" s="30">
        <f>+[17]TAB8_w!B2/1000</f>
        <v>53.786229139999449</v>
      </c>
    </row>
    <row r="201" spans="1:2" x14ac:dyDescent="0.35">
      <c r="A201" t="s">
        <v>91</v>
      </c>
      <c r="B201" s="30">
        <f>+[18]TAB8_ma!B2/1000</f>
        <v>51.337065927149439</v>
      </c>
    </row>
    <row r="202" spans="1:2" x14ac:dyDescent="0.35">
      <c r="A202" t="s">
        <v>10</v>
      </c>
      <c r="B202" s="30">
        <f>+[19]TAB8_K!B2/1000</f>
        <v>58.251608769384504</v>
      </c>
    </row>
    <row r="204" spans="1:2" x14ac:dyDescent="0.35">
      <c r="A204" t="s">
        <v>73</v>
      </c>
    </row>
    <row r="207" spans="1:2" x14ac:dyDescent="0.35">
      <c r="A207" s="8" t="s">
        <v>74</v>
      </c>
    </row>
    <row r="208" spans="1:2" x14ac:dyDescent="0.35">
      <c r="A208" s="1" t="str">
        <f>CONCATENATE("Economic Structure,"," ", [20]TAB9_w!A2)</f>
        <v>Economic Structure, 2023</v>
      </c>
      <c r="B208" s="10">
        <f>+[20]TAB9_w!B2</f>
        <v>0.91567516068038957</v>
      </c>
    </row>
    <row r="210" spans="1:4" x14ac:dyDescent="0.35">
      <c r="A210" t="s">
        <v>7</v>
      </c>
    </row>
    <row r="213" spans="1:4" x14ac:dyDescent="0.35">
      <c r="A213" s="8" t="s">
        <v>75</v>
      </c>
    </row>
    <row r="214" spans="1:4" x14ac:dyDescent="0.35">
      <c r="A214" s="1" t="s">
        <v>76</v>
      </c>
    </row>
    <row r="216" spans="1:4" x14ac:dyDescent="0.35">
      <c r="B216" t="s">
        <v>77</v>
      </c>
      <c r="C216" t="s">
        <v>78</v>
      </c>
      <c r="D216" t="s">
        <v>79</v>
      </c>
    </row>
    <row r="217" spans="1:4" x14ac:dyDescent="0.35">
      <c r="A217" s="2" t="str">
        <f>+[21]TAB5_w!A2</f>
        <v>2021</v>
      </c>
      <c r="B217" s="4">
        <f>+[21]TAB5_w!B2</f>
        <v>13164.750000000007</v>
      </c>
      <c r="C217" s="4">
        <f>+[21]TAB5_w!C2</f>
        <v>-4326.5000000000009</v>
      </c>
      <c r="D217" s="4">
        <f>+[21]TAB5_w!D2</f>
        <v>-110.49999999999983</v>
      </c>
    </row>
    <row r="218" spans="1:4" x14ac:dyDescent="0.35">
      <c r="A218" s="2" t="str">
        <f>+[21]TAB5_w!A3</f>
        <v>2022</v>
      </c>
      <c r="B218" s="4">
        <f>+[21]TAB5_w!B3</f>
        <v>29341.375000000007</v>
      </c>
      <c r="C218" s="4">
        <f>+[21]TAB5_w!C3</f>
        <v>-5514.4999999999982</v>
      </c>
      <c r="D218" s="4">
        <f>+[21]TAB5_w!D3</f>
        <v>-299.1249999999996</v>
      </c>
    </row>
    <row r="219" spans="1:4" x14ac:dyDescent="0.35">
      <c r="A219" s="2" t="str">
        <f>+[21]TAB5_w!A4</f>
        <v>2023</v>
      </c>
      <c r="B219" s="4">
        <f>+[21]TAB5_w!B4</f>
        <v>36582.153058814984</v>
      </c>
      <c r="C219" s="4">
        <f>+[21]TAB5_w!C4</f>
        <v>-6600.4916546501754</v>
      </c>
      <c r="D219" s="4">
        <f>+[21]TAB5_w!D4</f>
        <v>405.07005049625002</v>
      </c>
    </row>
    <row r="220" spans="1:4" x14ac:dyDescent="0.35">
      <c r="A220" s="2" t="str">
        <f>CONCATENATE([21]TAB5_w!A5,"f")</f>
        <v>2024f</v>
      </c>
      <c r="B220" s="4">
        <f>+[21]TAB5_w!B5</f>
        <v>24545.000000000015</v>
      </c>
      <c r="C220" s="4">
        <f>+[21]TAB5_w!C5</f>
        <v>-7075</v>
      </c>
      <c r="D220" s="4">
        <f>+[21]TAB5_w!D5</f>
        <v>715</v>
      </c>
    </row>
    <row r="221" spans="1:4" x14ac:dyDescent="0.35">
      <c r="A221" s="2" t="str">
        <f>CONCATENATE([21]TAB5_w!A6,"f")</f>
        <v>2025f</v>
      </c>
      <c r="B221" s="4">
        <f>+[21]TAB5_w!B6</f>
        <v>22015.000000000007</v>
      </c>
      <c r="C221" s="4">
        <f>+[21]TAB5_w!C6</f>
        <v>-4505</v>
      </c>
      <c r="D221" s="4">
        <f>+[21]TAB5_w!D6</f>
        <v>695.00004999999999</v>
      </c>
    </row>
    <row r="222" spans="1:4" x14ac:dyDescent="0.35">
      <c r="A222" s="2" t="str">
        <f>CONCATENATE([21]TAB5_w!A7,"f")</f>
        <v>2026f</v>
      </c>
      <c r="B222" s="4">
        <f>+[21]TAB5_w!B7</f>
        <v>19654.999999999996</v>
      </c>
      <c r="C222" s="4">
        <f>+[21]TAB5_w!C7</f>
        <v>-4555</v>
      </c>
      <c r="D222" s="4">
        <f>+[21]TAB5_w!D7</f>
        <v>680.00004999999999</v>
      </c>
    </row>
    <row r="223" spans="1:4" x14ac:dyDescent="0.35">
      <c r="A223" s="2" t="str">
        <f>CONCATENATE([21]TAB5_w!A8,"f")</f>
        <v>2027f</v>
      </c>
      <c r="B223" s="4">
        <f>+[21]TAB5_w!B8</f>
        <v>15925.000000000007</v>
      </c>
      <c r="C223" s="4">
        <f>+[21]TAB5_w!C8</f>
        <v>-4565</v>
      </c>
      <c r="D223" s="4">
        <f>+[21]TAB5_w!D8</f>
        <v>670.00004999999999</v>
      </c>
    </row>
    <row r="224" spans="1:4" x14ac:dyDescent="0.35">
      <c r="A224" s="2" t="str">
        <f>CONCATENATE([21]TAB5_w!A9,"f")</f>
        <v>2028f</v>
      </c>
      <c r="B224" s="4">
        <f>+[21]TAB5_w!B9</f>
        <v>14565.000000000007</v>
      </c>
      <c r="C224" s="4">
        <f>+[21]TAB5_w!C9</f>
        <v>-4615</v>
      </c>
      <c r="D224" s="4">
        <f>+[21]TAB5_w!D9</f>
        <v>665.00004999999999</v>
      </c>
    </row>
    <row r="226" spans="1:3" x14ac:dyDescent="0.35">
      <c r="A226" t="s">
        <v>73</v>
      </c>
    </row>
    <row r="229" spans="1:3" x14ac:dyDescent="0.35">
      <c r="A229" s="8" t="s">
        <v>80</v>
      </c>
    </row>
    <row r="230" spans="1:3" x14ac:dyDescent="0.35">
      <c r="A230" s="1" t="s">
        <v>81</v>
      </c>
    </row>
    <row r="231" spans="1:3" x14ac:dyDescent="0.35">
      <c r="A231" t="str">
        <f>_xlfn.CONCAT("(",A233,"=1.0",")")</f>
        <v>(2018=1.0)</v>
      </c>
    </row>
    <row r="232" spans="1:3" x14ac:dyDescent="0.35">
      <c r="B232" t="s">
        <v>90</v>
      </c>
      <c r="C232" t="s">
        <v>10</v>
      </c>
    </row>
    <row r="233" spans="1:3" x14ac:dyDescent="0.35">
      <c r="A233" s="2" t="str">
        <f>+[22]TAB6_w!A2</f>
        <v>2018</v>
      </c>
      <c r="B233" s="10">
        <f>+[22]TAB6_w!B2/+[22]TAB6_w!$B$2</f>
        <v>1</v>
      </c>
      <c r="C233" s="10">
        <f>+[22]TAB6_w!C2/+[22]TAB6_w!$C$2</f>
        <v>1</v>
      </c>
    </row>
    <row r="234" spans="1:3" x14ac:dyDescent="0.35">
      <c r="A234" s="2" t="str">
        <f>+[22]TAB6_w!A3</f>
        <v>2019</v>
      </c>
      <c r="B234" s="10">
        <f>+[22]TAB6_w!B3/+[22]TAB6_w!$B$2</f>
        <v>0.92217682020802383</v>
      </c>
      <c r="C234" s="10">
        <f>+[22]TAB6_w!C3/+[22]TAB6_w!$C$2</f>
        <v>0.98046447381403179</v>
      </c>
    </row>
    <row r="235" spans="1:3" x14ac:dyDescent="0.35">
      <c r="A235" s="2" t="str">
        <f>+[22]TAB6_w!A4</f>
        <v>2020</v>
      </c>
      <c r="B235" s="10">
        <f>+[22]TAB6_w!B4/+[22]TAB6_w!$B$2</f>
        <v>0.93610698365527467</v>
      </c>
      <c r="C235" s="10">
        <f>+[22]TAB6_w!C4/+[22]TAB6_w!$C$2</f>
        <v>1.0236653307837231</v>
      </c>
    </row>
    <row r="236" spans="1:3" x14ac:dyDescent="0.35">
      <c r="A236" s="2" t="str">
        <f>+[22]TAB6_w!A5</f>
        <v>2021</v>
      </c>
      <c r="B236" s="10">
        <f>+[22]TAB6_w!B5/+[22]TAB6_w!$B$2</f>
        <v>1.0575780089153046</v>
      </c>
      <c r="C236" s="10">
        <f>+[22]TAB6_w!C5/+[22]TAB6_w!$C$2</f>
        <v>1.2741692233242341</v>
      </c>
    </row>
    <row r="237" spans="1:3" x14ac:dyDescent="0.35">
      <c r="A237" s="2" t="str">
        <f>+[22]TAB6_w!A6</f>
        <v>2022</v>
      </c>
      <c r="B237" s="10">
        <f>+[22]TAB6_w!B6/+[22]TAB6_w!$B$2</f>
        <v>1.0902674591381869</v>
      </c>
      <c r="C237" s="10">
        <f>+[22]TAB6_w!C6/+[22]TAB6_w!$C$2</f>
        <v>1.230244828347655</v>
      </c>
    </row>
    <row r="238" spans="1:3" x14ac:dyDescent="0.35">
      <c r="A238" s="2" t="str">
        <f>+[22]TAB6_w!A7</f>
        <v>2023</v>
      </c>
      <c r="B238" s="10">
        <f>+[22]TAB6_w!B7/+[22]TAB6_w!$B$2</f>
        <v>1.013001485884101</v>
      </c>
      <c r="C238" s="10">
        <f>+[22]TAB6_w!C7/+[22]TAB6_w!$C$2</f>
        <v>1.1311224705534122</v>
      </c>
    </row>
    <row r="239" spans="1:3" x14ac:dyDescent="0.35">
      <c r="A239" s="2" t="str">
        <f>CONCATENATE([22]TAB6_w!A8,"f")</f>
        <v>2024f</v>
      </c>
      <c r="B239" s="10">
        <f>+[22]TAB6_w!B8/+[22]TAB6_w!$B$2</f>
        <v>0.9051355869242198</v>
      </c>
      <c r="C239" s="10">
        <f>+[22]TAB6_w!C8/+[22]TAB6_w!$C$2</f>
        <v>1.1525673853497644</v>
      </c>
    </row>
    <row r="240" spans="1:3" x14ac:dyDescent="0.35">
      <c r="A240" s="2" t="str">
        <f>CONCATENATE([22]TAB6_w!A9,"f")</f>
        <v>2025f</v>
      </c>
      <c r="B240" s="10">
        <f>+[22]TAB6_w!B9/+[22]TAB6_w!$B$2</f>
        <v>1.0531203566121841</v>
      </c>
      <c r="C240" s="10">
        <f>+[22]TAB6_w!C9/+[22]TAB6_w!$C$2</f>
        <v>1.1721934712440623</v>
      </c>
    </row>
    <row r="241" spans="1:4" x14ac:dyDescent="0.35">
      <c r="A241" s="2" t="str">
        <f>CONCATENATE([22]TAB6_w!A10,"f")</f>
        <v>2026f</v>
      </c>
      <c r="B241" s="10">
        <f>+[22]TAB6_w!B10/+[22]TAB6_w!$B$2</f>
        <v>1.1144131686478453</v>
      </c>
      <c r="C241" s="10">
        <f>+[22]TAB6_w!C10/+[22]TAB6_w!$C$2</f>
        <v>1.168117462166949</v>
      </c>
    </row>
    <row r="242" spans="1:4" x14ac:dyDescent="0.35">
      <c r="A242" s="2" t="str">
        <f>CONCATENATE([22]TAB6_w!A11,"f")</f>
        <v>2027f</v>
      </c>
      <c r="B242" s="10">
        <f>+[22]TAB6_w!B11/+[22]TAB6_w!$B$2</f>
        <v>1.1775632429420504</v>
      </c>
      <c r="C242" s="10">
        <f>+[22]TAB6_w!C11/+[22]TAB6_w!$C$2</f>
        <v>1.1573844335965942</v>
      </c>
    </row>
    <row r="243" spans="1:4" x14ac:dyDescent="0.35">
      <c r="A243" s="2" t="str">
        <f>CONCATENATE([22]TAB6_w!A12,"f")</f>
        <v>2028f</v>
      </c>
      <c r="B243" s="10">
        <f>+[22]TAB6_w!B12/+[22]TAB6_w!$B$2</f>
        <v>1.2425706259286775</v>
      </c>
      <c r="C243" s="10">
        <f>+[22]TAB6_w!C12/+[22]TAB6_w!$C$2</f>
        <v>1.1406662422536795</v>
      </c>
    </row>
    <row r="244" spans="1:4" x14ac:dyDescent="0.35">
      <c r="B244" s="10"/>
      <c r="C244" s="10"/>
    </row>
    <row r="245" spans="1:4" x14ac:dyDescent="0.35">
      <c r="A245" t="s">
        <v>89</v>
      </c>
      <c r="B245" s="10"/>
      <c r="C245" s="10"/>
    </row>
    <row r="248" spans="1:4" x14ac:dyDescent="0.35">
      <c r="A248" s="8" t="s">
        <v>82</v>
      </c>
    </row>
    <row r="249" spans="1:4" x14ac:dyDescent="0.35">
      <c r="A249" s="1" t="str">
        <f>CONCATENATE("Comparative Employment,"," ", [23]TAB7_m!B1)</f>
        <v>Comparative Employment, 2023</v>
      </c>
    </row>
    <row r="250" spans="1:4" x14ac:dyDescent="0.35">
      <c r="A250" t="s">
        <v>83</v>
      </c>
    </row>
    <row r="252" spans="1:4" s="1" customFormat="1" x14ac:dyDescent="0.35">
      <c r="A252" s="1" t="s">
        <v>84</v>
      </c>
      <c r="B252" s="1" t="s">
        <v>90</v>
      </c>
      <c r="C252" s="1" t="s">
        <v>91</v>
      </c>
      <c r="D252" s="1" t="s">
        <v>10</v>
      </c>
    </row>
    <row r="253" spans="1:4" x14ac:dyDescent="0.35">
      <c r="A253" t="s">
        <v>85</v>
      </c>
      <c r="B253" s="10">
        <f>+[24]TAB7_w!B3</f>
        <v>0.18099348125532955</v>
      </c>
      <c r="C253" s="10">
        <f>+[25]TAB7_ma!B3</f>
        <v>0.21974874225447105</v>
      </c>
      <c r="D253" s="10">
        <f>+[26]TAB7_k!B3</f>
        <v>0.20485928774063367</v>
      </c>
    </row>
    <row r="254" spans="1:4" x14ac:dyDescent="0.35">
      <c r="A254" t="s">
        <v>14</v>
      </c>
      <c r="B254" s="10">
        <f>+[24]TAB7_w!B4</f>
        <v>0.25171958704940639</v>
      </c>
      <c r="C254" s="10">
        <f>+[25]TAB7_ma!B4</f>
        <v>0.2200067454630498</v>
      </c>
      <c r="D254" s="10">
        <f>+[26]TAB7_k!B4</f>
        <v>0.27388265923101462</v>
      </c>
    </row>
    <row r="255" spans="1:4" x14ac:dyDescent="0.35">
      <c r="A255" t="s">
        <v>86</v>
      </c>
      <c r="B255" s="10">
        <f>+[24]TAB7_w!B5</f>
        <v>6.7313899861585966E-2</v>
      </c>
      <c r="C255" s="10">
        <f>+[25]TAB7_ma!B5</f>
        <v>6.0049550354115834E-2</v>
      </c>
      <c r="D255" s="10">
        <f>+[26]TAB7_k!B5</f>
        <v>5.0787629570137625E-2</v>
      </c>
    </row>
    <row r="256" spans="1:4" x14ac:dyDescent="0.35">
      <c r="A256" t="s">
        <v>87</v>
      </c>
      <c r="B256" s="10">
        <f>+[24]TAB7_w!B6</f>
        <v>0.13943328266972849</v>
      </c>
      <c r="C256" s="10">
        <f>+[25]TAB7_ma!B6</f>
        <v>0.14310415858966688</v>
      </c>
      <c r="D256" s="10">
        <f>+[26]TAB7_k!B6</f>
        <v>0.14733522971888688</v>
      </c>
    </row>
    <row r="257" spans="1:4" x14ac:dyDescent="0.35">
      <c r="A257" t="s">
        <v>24</v>
      </c>
      <c r="B257" s="10">
        <f>+[24]TAB7_w!B7</f>
        <v>0.24633608928887002</v>
      </c>
      <c r="C257" s="10">
        <f>+[25]TAB7_ma!B7</f>
        <v>0.2462962322139752</v>
      </c>
      <c r="D257" s="10">
        <f>+[26]TAB7_k!B7</f>
        <v>0.20633036002752841</v>
      </c>
    </row>
    <row r="258" spans="1:4" x14ac:dyDescent="0.35">
      <c r="A258" t="s">
        <v>105</v>
      </c>
      <c r="B258" s="10">
        <f>+[24]TAB7_w!B8</f>
        <v>0.11420365987507969</v>
      </c>
      <c r="C258" s="10">
        <f>+[25]TAB7_ma!B8</f>
        <v>0.11079457112472121</v>
      </c>
      <c r="D258" s="10">
        <f>+[26]TAB7_k!B8</f>
        <v>0.11680483371179863</v>
      </c>
    </row>
    <row r="259" spans="1:4" s="1" customFormat="1" x14ac:dyDescent="0.35">
      <c r="A259" s="1" t="s">
        <v>12</v>
      </c>
      <c r="B259" s="31">
        <f>+[24]TAB7_w!B2</f>
        <v>1</v>
      </c>
      <c r="C259" s="31">
        <f>+[25]TAB7_ma!B2</f>
        <v>1</v>
      </c>
      <c r="D259" s="31">
        <f>+[26]TAB7_k!B2</f>
        <v>1</v>
      </c>
    </row>
    <row r="260" spans="1:4" s="1" customFormat="1" x14ac:dyDescent="0.35">
      <c r="B260" s="31"/>
      <c r="C260" s="31"/>
      <c r="D260" s="31"/>
    </row>
    <row r="261" spans="1:4" s="1" customFormat="1" x14ac:dyDescent="0.35">
      <c r="A261" t="s">
        <v>103</v>
      </c>
      <c r="B261" s="31"/>
      <c r="C261" s="31"/>
      <c r="D261" s="31"/>
    </row>
    <row r="262" spans="1:4" x14ac:dyDescent="0.35">
      <c r="A262" t="s">
        <v>104</v>
      </c>
    </row>
    <row r="263" spans="1:4" x14ac:dyDescent="0.35">
      <c r="A263" t="s">
        <v>73</v>
      </c>
    </row>
    <row r="266" spans="1:4" x14ac:dyDescent="0.35">
      <c r="A266" s="8" t="s">
        <v>88</v>
      </c>
    </row>
    <row r="267" spans="1:4" x14ac:dyDescent="0.35">
      <c r="A267" s="1" t="s">
        <v>9</v>
      </c>
    </row>
    <row r="268" spans="1:4" x14ac:dyDescent="0.35">
      <c r="A268" t="str">
        <f>_xlfn.CONCAT("(",A270,"=1.0",")")</f>
        <v>(2018=1.0)</v>
      </c>
    </row>
    <row r="269" spans="1:4" x14ac:dyDescent="0.35">
      <c r="B269" t="s">
        <v>90</v>
      </c>
      <c r="C269" t="s">
        <v>10</v>
      </c>
    </row>
    <row r="270" spans="1:4" x14ac:dyDescent="0.35">
      <c r="A270" s="32" t="str">
        <f>+[27]tab2_w!A2</f>
        <v>2018</v>
      </c>
      <c r="B270" s="10">
        <f>+[27]tab2_w!C2/[27]tab2_w!$C$2</f>
        <v>1</v>
      </c>
      <c r="C270" s="10">
        <f>+[27]tab2_w!B2/[27]tab2_w!$B$2</f>
        <v>1</v>
      </c>
    </row>
    <row r="271" spans="1:4" x14ac:dyDescent="0.35">
      <c r="A271" s="32" t="str">
        <f>+[27]tab2_w!A3</f>
        <v>2019</v>
      </c>
      <c r="B271" s="10">
        <f>+[27]tab2_w!C3/[27]tab2_w!$C$2</f>
        <v>1.0188021488170076</v>
      </c>
      <c r="C271" s="10">
        <f>+[27]tab2_w!B3/[27]tab2_w!$B$2</f>
        <v>1.0205840436508802</v>
      </c>
    </row>
    <row r="272" spans="1:4" x14ac:dyDescent="0.35">
      <c r="A272" s="32" t="str">
        <f>+[27]tab2_w!A4</f>
        <v>2020</v>
      </c>
      <c r="B272" s="10">
        <f>+[27]tab2_w!C4/[27]tab2_w!$C$2</f>
        <v>0.97473997028231807</v>
      </c>
      <c r="C272" s="10">
        <f>+[27]tab2_w!B4/[27]tab2_w!$B$2</f>
        <v>0.96359549341948658</v>
      </c>
    </row>
    <row r="273" spans="1:3" x14ac:dyDescent="0.35">
      <c r="A273" s="32" t="str">
        <f>+[27]tab2_w!A5</f>
        <v>2021</v>
      </c>
      <c r="B273" s="10">
        <f>+[27]tab2_w!C5/[27]tab2_w!$C$2</f>
        <v>1.0174877128814723</v>
      </c>
      <c r="C273" s="10">
        <f>+[27]tab2_w!B5/[27]tab2_w!$B$2</f>
        <v>1.0117897065543509</v>
      </c>
    </row>
    <row r="274" spans="1:3" x14ac:dyDescent="0.35">
      <c r="A274" s="32" t="str">
        <f>+[27]tab2_w!A6</f>
        <v>2022</v>
      </c>
      <c r="B274" s="10">
        <f>+[27]tab2_w!C6/[27]tab2_w!$C$2</f>
        <v>1.0605212024231343</v>
      </c>
      <c r="C274" s="10">
        <f>+[27]tab2_w!B6/[27]tab2_w!$B$2</f>
        <v>1.0518383123415718</v>
      </c>
    </row>
    <row r="275" spans="1:3" x14ac:dyDescent="0.35">
      <c r="A275" s="32" t="str">
        <f>+[27]tab2_w!A7</f>
        <v>2023</v>
      </c>
      <c r="B275" s="10">
        <f>+[27]tab2_w!C7/[27]tab2_w!$C$2</f>
        <v>1.082809463938736</v>
      </c>
      <c r="C275" s="10">
        <f>+[27]tab2_w!B7/[27]tab2_w!$B$2</f>
        <v>1.0775890568457229</v>
      </c>
    </row>
    <row r="276" spans="1:3" x14ac:dyDescent="0.35">
      <c r="A276" s="32" t="str">
        <f>CONCATENATE([27]tab2_w!A8,"f")</f>
        <v>2024f</v>
      </c>
      <c r="B276" s="10">
        <f>+[27]tab2_w!C8/[27]tab2_w!$C$2</f>
        <v>1.1074871985369759</v>
      </c>
      <c r="C276" s="10">
        <f>+[27]tab2_w!B8/[27]tab2_w!$B$2</f>
        <v>1.0950395311348011</v>
      </c>
    </row>
    <row r="277" spans="1:3" x14ac:dyDescent="0.35">
      <c r="A277" s="32" t="str">
        <f>CONCATENATE([27]tab2_w!A9,"f")</f>
        <v>2025f</v>
      </c>
      <c r="B277" s="10">
        <f>+[27]tab2_w!C9/[27]tab2_w!$C$2</f>
        <v>1.1261258429534806</v>
      </c>
      <c r="C277" s="10">
        <f>+[27]tab2_w!B9/[27]tab2_w!$B$2</f>
        <v>1.1150201404335278</v>
      </c>
    </row>
    <row r="278" spans="1:3" x14ac:dyDescent="0.35">
      <c r="A278" s="32" t="str">
        <f>CONCATENATE([27]tab2_w!A10,"f")</f>
        <v>2026f</v>
      </c>
      <c r="B278" s="10">
        <f>+[27]tab2_w!C10/[27]tab2_w!$C$2</f>
        <v>1.1517390558921021</v>
      </c>
      <c r="C278" s="10">
        <f>+[27]tab2_w!B10/[27]tab2_w!$B$2</f>
        <v>1.1340730394946494</v>
      </c>
    </row>
    <row r="279" spans="1:3" x14ac:dyDescent="0.35">
      <c r="A279" s="32" t="str">
        <f>CONCATENATE([27]tab2_w!A11,"f")</f>
        <v>2027f</v>
      </c>
      <c r="B279" s="10">
        <f>+[27]tab2_w!C11/[27]tab2_w!$C$2</f>
        <v>1.168695622356841</v>
      </c>
      <c r="C279" s="10">
        <f>+[27]tab2_w!B11/[27]tab2_w!$B$2</f>
        <v>1.1477856646743514</v>
      </c>
    </row>
    <row r="280" spans="1:3" x14ac:dyDescent="0.35">
      <c r="A280" s="32" t="str">
        <f>CONCATENATE([27]tab2_w!A12,"f")</f>
        <v>2028f</v>
      </c>
      <c r="B280" s="10">
        <f>+[27]tab2_w!C12/[27]tab2_w!$C$2</f>
        <v>1.1852226540176021</v>
      </c>
      <c r="C280" s="10">
        <f>+[27]tab2_w!B12/[27]tab2_w!$B$2</f>
        <v>1.1586789851161463</v>
      </c>
    </row>
    <row r="282" spans="1:3" x14ac:dyDescent="0.35">
      <c r="A282" t="s">
        <v>73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11D67-5249-4B8C-ABF6-A132DC6EFDEA}">
  <dimension ref="A1:C282"/>
  <sheetViews>
    <sheetView workbookViewId="0">
      <selection activeCell="B4" sqref="B4"/>
    </sheetView>
  </sheetViews>
  <sheetFormatPr defaultRowHeight="14.5" x14ac:dyDescent="0.35"/>
  <cols>
    <col min="1" max="1" width="42.26953125" customWidth="1"/>
    <col min="2" max="2" width="9.1796875" customWidth="1"/>
    <col min="3" max="3" width="10.1796875" customWidth="1"/>
    <col min="4" max="10" width="10.1796875" bestFit="1" customWidth="1"/>
  </cols>
  <sheetData>
    <row r="1" spans="1:3" ht="18.5" x14ac:dyDescent="0.45">
      <c r="A1" s="7" t="s">
        <v>17</v>
      </c>
    </row>
    <row r="2" spans="1:3" s="1" customFormat="1" x14ac:dyDescent="0.35"/>
    <row r="4" spans="1:3" x14ac:dyDescent="0.35">
      <c r="A4" s="1" t="s">
        <v>0</v>
      </c>
      <c r="B4" s="10" t="str">
        <f>[5]Sheet1!$B$37</f>
        <v>AA+</v>
      </c>
      <c r="C4" s="10"/>
    </row>
    <row r="5" spans="1:3" x14ac:dyDescent="0.35">
      <c r="A5" t="s">
        <v>1</v>
      </c>
    </row>
    <row r="17" customFormat="1" x14ac:dyDescent="0.35"/>
    <row r="18" customFormat="1" x14ac:dyDescent="0.35"/>
    <row r="19" customFormat="1" x14ac:dyDescent="0.35"/>
    <row r="20" customFormat="1" x14ac:dyDescent="0.35"/>
    <row r="21" customFormat="1" x14ac:dyDescent="0.35"/>
    <row r="22" customFormat="1" x14ac:dyDescent="0.35"/>
    <row r="23" customFormat="1" x14ac:dyDescent="0.35"/>
    <row r="24" customFormat="1" x14ac:dyDescent="0.35"/>
    <row r="25" customFormat="1" x14ac:dyDescent="0.35"/>
    <row r="26" customFormat="1" x14ac:dyDescent="0.35"/>
    <row r="27" customFormat="1" x14ac:dyDescent="0.35"/>
    <row r="28" customFormat="1" x14ac:dyDescent="0.35"/>
    <row r="29" customFormat="1" x14ac:dyDescent="0.35"/>
    <row r="30" customFormat="1" x14ac:dyDescent="0.35"/>
    <row r="31" customFormat="1" x14ac:dyDescent="0.35"/>
    <row r="32" customFormat="1" x14ac:dyDescent="0.35"/>
    <row r="33" customFormat="1" x14ac:dyDescent="0.35"/>
    <row r="34" customFormat="1" x14ac:dyDescent="0.35"/>
    <row r="35" customFormat="1" x14ac:dyDescent="0.35"/>
    <row r="36" customFormat="1" x14ac:dyDescent="0.35"/>
    <row r="37" customFormat="1" x14ac:dyDescent="0.35"/>
    <row r="38" customFormat="1" x14ac:dyDescent="0.35"/>
    <row r="39" customFormat="1" x14ac:dyDescent="0.35"/>
    <row r="40" customFormat="1" x14ac:dyDescent="0.35"/>
    <row r="41" customFormat="1" x14ac:dyDescent="0.35"/>
    <row r="42" customFormat="1" x14ac:dyDescent="0.35"/>
    <row r="43" customFormat="1" x14ac:dyDescent="0.35"/>
    <row r="44" customFormat="1" x14ac:dyDescent="0.35"/>
    <row r="45" customFormat="1" x14ac:dyDescent="0.35"/>
    <row r="46" customFormat="1" x14ac:dyDescent="0.35"/>
    <row r="47" customFormat="1" x14ac:dyDescent="0.35"/>
    <row r="48" customFormat="1" x14ac:dyDescent="0.35"/>
    <row r="49" customFormat="1" x14ac:dyDescent="0.35"/>
    <row r="50" customFormat="1" x14ac:dyDescent="0.35"/>
    <row r="51" customFormat="1" x14ac:dyDescent="0.35"/>
    <row r="52" customFormat="1" x14ac:dyDescent="0.35"/>
    <row r="53" customFormat="1" x14ac:dyDescent="0.35"/>
    <row r="54" customFormat="1" x14ac:dyDescent="0.35"/>
    <row r="55" customFormat="1" x14ac:dyDescent="0.35"/>
    <row r="56" customFormat="1" x14ac:dyDescent="0.35"/>
    <row r="57" customFormat="1" x14ac:dyDescent="0.35"/>
    <row r="58" customFormat="1" x14ac:dyDescent="0.35"/>
    <row r="59" customFormat="1" x14ac:dyDescent="0.35"/>
    <row r="60" customFormat="1" x14ac:dyDescent="0.35"/>
    <row r="61" customFormat="1" x14ac:dyDescent="0.35"/>
    <row r="62" customFormat="1" x14ac:dyDescent="0.35"/>
    <row r="63" customFormat="1" x14ac:dyDescent="0.35"/>
    <row r="64" customFormat="1" x14ac:dyDescent="0.35"/>
    <row r="65" customFormat="1" x14ac:dyDescent="0.35"/>
    <row r="66" customFormat="1" x14ac:dyDescent="0.35"/>
    <row r="67" customFormat="1" x14ac:dyDescent="0.35"/>
    <row r="68" customFormat="1" x14ac:dyDescent="0.35"/>
    <row r="69" customFormat="1" x14ac:dyDescent="0.35"/>
    <row r="70" customFormat="1" x14ac:dyDescent="0.35"/>
    <row r="71" customFormat="1" x14ac:dyDescent="0.35"/>
    <row r="72" customFormat="1" x14ac:dyDescent="0.35"/>
    <row r="73" customFormat="1" x14ac:dyDescent="0.35"/>
    <row r="74" customFormat="1" x14ac:dyDescent="0.35"/>
    <row r="75" customFormat="1" x14ac:dyDescent="0.35"/>
    <row r="76" customFormat="1" x14ac:dyDescent="0.35"/>
    <row r="77" customFormat="1" x14ac:dyDescent="0.35"/>
    <row r="78" customFormat="1" x14ac:dyDescent="0.35"/>
    <row r="79" customFormat="1" x14ac:dyDescent="0.35"/>
    <row r="80" customFormat="1" x14ac:dyDescent="0.35"/>
    <row r="81" customFormat="1" x14ac:dyDescent="0.35"/>
    <row r="82" customFormat="1" x14ac:dyDescent="0.35"/>
    <row r="83" customFormat="1" x14ac:dyDescent="0.35"/>
    <row r="84" customFormat="1" x14ac:dyDescent="0.35"/>
    <row r="85" customFormat="1" x14ac:dyDescent="0.35"/>
    <row r="86" customFormat="1" x14ac:dyDescent="0.35"/>
    <row r="87" customFormat="1" x14ac:dyDescent="0.35"/>
    <row r="88" customFormat="1" x14ac:dyDescent="0.35"/>
    <row r="89" customFormat="1" x14ac:dyDescent="0.35"/>
    <row r="90" customFormat="1" x14ac:dyDescent="0.35"/>
    <row r="91" customFormat="1" x14ac:dyDescent="0.35"/>
    <row r="92" customFormat="1" x14ac:dyDescent="0.35"/>
    <row r="93" customFormat="1" x14ac:dyDescent="0.35"/>
    <row r="94" customFormat="1" x14ac:dyDescent="0.35"/>
    <row r="95" customFormat="1" x14ac:dyDescent="0.35"/>
    <row r="96" customFormat="1" x14ac:dyDescent="0.35"/>
    <row r="97" customFormat="1" x14ac:dyDescent="0.35"/>
    <row r="98" customFormat="1" x14ac:dyDescent="0.35"/>
    <row r="99" customFormat="1" x14ac:dyDescent="0.35"/>
    <row r="100" customFormat="1" x14ac:dyDescent="0.35"/>
    <row r="101" customFormat="1" x14ac:dyDescent="0.35"/>
    <row r="102" customFormat="1" x14ac:dyDescent="0.35"/>
    <row r="103" customFormat="1" x14ac:dyDescent="0.35"/>
    <row r="104" customFormat="1" x14ac:dyDescent="0.35"/>
    <row r="105" customFormat="1" x14ac:dyDescent="0.35"/>
    <row r="106" customFormat="1" x14ac:dyDescent="0.35"/>
    <row r="107" customFormat="1" x14ac:dyDescent="0.35"/>
    <row r="108" customFormat="1" x14ac:dyDescent="0.35"/>
    <row r="109" customFormat="1" x14ac:dyDescent="0.35"/>
    <row r="110" customFormat="1" x14ac:dyDescent="0.35"/>
    <row r="111" customFormat="1" x14ac:dyDescent="0.35"/>
    <row r="112" customFormat="1" x14ac:dyDescent="0.35"/>
    <row r="113" customFormat="1" x14ac:dyDescent="0.35"/>
    <row r="114" customFormat="1" x14ac:dyDescent="0.35"/>
    <row r="115" customFormat="1" x14ac:dyDescent="0.35"/>
    <row r="116" customFormat="1" x14ac:dyDescent="0.35"/>
    <row r="117" customFormat="1" x14ac:dyDescent="0.35"/>
    <row r="118" customFormat="1" x14ac:dyDescent="0.35"/>
    <row r="119" customFormat="1" x14ac:dyDescent="0.35"/>
    <row r="120" customFormat="1" x14ac:dyDescent="0.35"/>
    <row r="121" customFormat="1" x14ac:dyDescent="0.35"/>
    <row r="122" customFormat="1" x14ac:dyDescent="0.35"/>
    <row r="123" customFormat="1" x14ac:dyDescent="0.35"/>
    <row r="124" customFormat="1" x14ac:dyDescent="0.35"/>
    <row r="125" customFormat="1" x14ac:dyDescent="0.35"/>
    <row r="126" customFormat="1" x14ac:dyDescent="0.35"/>
    <row r="127" customFormat="1" x14ac:dyDescent="0.35"/>
    <row r="128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customFormat="1" x14ac:dyDescent="0.35"/>
    <row r="162" customFormat="1" x14ac:dyDescent="0.35"/>
    <row r="163" customFormat="1" x14ac:dyDescent="0.35"/>
    <row r="164" customFormat="1" x14ac:dyDescent="0.35"/>
    <row r="165" customFormat="1" x14ac:dyDescent="0.35"/>
    <row r="166" customFormat="1" x14ac:dyDescent="0.35"/>
    <row r="167" customFormat="1" x14ac:dyDescent="0.35"/>
    <row r="168" customFormat="1" x14ac:dyDescent="0.35"/>
    <row r="169" customFormat="1" x14ac:dyDescent="0.35"/>
    <row r="170" customFormat="1" x14ac:dyDescent="0.35"/>
    <row r="171" customFormat="1" x14ac:dyDescent="0.35"/>
    <row r="172" customFormat="1" x14ac:dyDescent="0.35"/>
    <row r="173" customFormat="1" x14ac:dyDescent="0.35"/>
    <row r="174" customFormat="1" x14ac:dyDescent="0.35"/>
    <row r="175" customFormat="1" x14ac:dyDescent="0.35"/>
    <row r="176" customFormat="1" x14ac:dyDescent="0.35"/>
    <row r="177" customFormat="1" x14ac:dyDescent="0.35"/>
    <row r="178" customFormat="1" x14ac:dyDescent="0.35"/>
    <row r="179" customFormat="1" x14ac:dyDescent="0.35"/>
    <row r="180" customFormat="1" x14ac:dyDescent="0.35"/>
    <row r="181" customFormat="1" x14ac:dyDescent="0.35"/>
    <row r="182" customFormat="1" x14ac:dyDescent="0.35"/>
    <row r="183" customFormat="1" x14ac:dyDescent="0.35"/>
    <row r="184" customFormat="1" x14ac:dyDescent="0.35"/>
    <row r="185" customFormat="1" x14ac:dyDescent="0.35"/>
    <row r="186" customFormat="1" x14ac:dyDescent="0.35"/>
    <row r="187" customFormat="1" x14ac:dyDescent="0.35"/>
    <row r="188" customFormat="1" x14ac:dyDescent="0.35"/>
    <row r="189" customFormat="1" x14ac:dyDescent="0.35"/>
    <row r="190" customFormat="1" x14ac:dyDescent="0.35"/>
    <row r="191" customFormat="1" x14ac:dyDescent="0.35"/>
    <row r="192" customFormat="1" x14ac:dyDescent="0.35"/>
    <row r="193" customFormat="1" x14ac:dyDescent="0.35"/>
    <row r="194" customFormat="1" x14ac:dyDescent="0.35"/>
    <row r="195" customFormat="1" x14ac:dyDescent="0.35"/>
    <row r="196" customFormat="1" x14ac:dyDescent="0.35"/>
    <row r="197" customFormat="1" x14ac:dyDescent="0.35"/>
    <row r="198" customFormat="1" x14ac:dyDescent="0.35"/>
    <row r="199" customFormat="1" x14ac:dyDescent="0.35"/>
    <row r="200" customFormat="1" x14ac:dyDescent="0.35"/>
    <row r="201" customFormat="1" x14ac:dyDescent="0.35"/>
    <row r="202" customFormat="1" x14ac:dyDescent="0.35"/>
    <row r="203" customFormat="1" x14ac:dyDescent="0.35"/>
    <row r="204" customFormat="1" x14ac:dyDescent="0.35"/>
    <row r="205" customFormat="1" x14ac:dyDescent="0.35"/>
    <row r="206" customFormat="1" x14ac:dyDescent="0.35"/>
    <row r="207" customFormat="1" x14ac:dyDescent="0.35"/>
    <row r="208" customFormat="1" x14ac:dyDescent="0.35"/>
    <row r="209" customFormat="1" x14ac:dyDescent="0.35"/>
    <row r="210" customFormat="1" x14ac:dyDescent="0.35"/>
    <row r="211" customFormat="1" x14ac:dyDescent="0.35"/>
    <row r="212" customFormat="1" x14ac:dyDescent="0.35"/>
    <row r="213" customFormat="1" x14ac:dyDescent="0.35"/>
    <row r="214" customFormat="1" x14ac:dyDescent="0.35"/>
    <row r="215" customFormat="1" x14ac:dyDescent="0.35"/>
    <row r="216" customFormat="1" x14ac:dyDescent="0.35"/>
    <row r="217" customFormat="1" x14ac:dyDescent="0.35"/>
    <row r="218" customFormat="1" x14ac:dyDescent="0.35"/>
    <row r="219" customFormat="1" x14ac:dyDescent="0.35"/>
    <row r="220" customFormat="1" x14ac:dyDescent="0.35"/>
    <row r="221" customFormat="1" x14ac:dyDescent="0.35"/>
    <row r="222" customFormat="1" x14ac:dyDescent="0.35"/>
    <row r="223" customFormat="1" x14ac:dyDescent="0.35"/>
    <row r="224" customFormat="1" x14ac:dyDescent="0.35"/>
    <row r="225" customFormat="1" x14ac:dyDescent="0.35"/>
    <row r="226" customFormat="1" x14ac:dyDescent="0.35"/>
    <row r="227" customFormat="1" x14ac:dyDescent="0.35"/>
    <row r="228" customFormat="1" x14ac:dyDescent="0.35"/>
    <row r="229" customFormat="1" x14ac:dyDescent="0.35"/>
    <row r="230" customFormat="1" x14ac:dyDescent="0.35"/>
    <row r="231" customFormat="1" x14ac:dyDescent="0.35"/>
    <row r="232" customFormat="1" x14ac:dyDescent="0.35"/>
    <row r="233" customFormat="1" x14ac:dyDescent="0.35"/>
    <row r="234" customFormat="1" x14ac:dyDescent="0.35"/>
    <row r="235" customFormat="1" x14ac:dyDescent="0.35"/>
    <row r="236" customFormat="1" x14ac:dyDescent="0.35"/>
    <row r="237" customFormat="1" x14ac:dyDescent="0.35"/>
    <row r="238" customFormat="1" x14ac:dyDescent="0.35"/>
    <row r="239" customFormat="1" x14ac:dyDescent="0.35"/>
    <row r="240" customFormat="1" x14ac:dyDescent="0.35"/>
    <row r="241" customFormat="1" x14ac:dyDescent="0.35"/>
    <row r="242" customFormat="1" x14ac:dyDescent="0.35"/>
    <row r="243" customFormat="1" x14ac:dyDescent="0.35"/>
    <row r="244" customFormat="1" x14ac:dyDescent="0.35"/>
    <row r="245" customFormat="1" x14ac:dyDescent="0.35"/>
    <row r="246" customFormat="1" x14ac:dyDescent="0.35"/>
    <row r="247" customFormat="1" x14ac:dyDescent="0.35"/>
    <row r="248" customFormat="1" x14ac:dyDescent="0.35"/>
    <row r="249" customFormat="1" x14ac:dyDescent="0.35"/>
    <row r="250" customFormat="1" x14ac:dyDescent="0.35"/>
    <row r="251" customFormat="1" x14ac:dyDescent="0.35"/>
    <row r="252" customFormat="1" x14ac:dyDescent="0.35"/>
    <row r="253" customFormat="1" x14ac:dyDescent="0.35"/>
    <row r="254" customFormat="1" x14ac:dyDescent="0.35"/>
    <row r="255" customFormat="1" x14ac:dyDescent="0.35"/>
    <row r="256" customFormat="1" x14ac:dyDescent="0.35"/>
    <row r="257" customFormat="1" x14ac:dyDescent="0.35"/>
    <row r="258" customFormat="1" x14ac:dyDescent="0.35"/>
    <row r="259" customFormat="1" x14ac:dyDescent="0.35"/>
    <row r="260" customFormat="1" x14ac:dyDescent="0.35"/>
    <row r="261" customFormat="1" x14ac:dyDescent="0.35"/>
    <row r="262" customFormat="1" x14ac:dyDescent="0.35"/>
    <row r="263" customFormat="1" x14ac:dyDescent="0.35"/>
    <row r="264" customFormat="1" x14ac:dyDescent="0.35"/>
    <row r="265" customFormat="1" x14ac:dyDescent="0.35"/>
    <row r="266" customFormat="1" x14ac:dyDescent="0.35"/>
    <row r="267" customFormat="1" x14ac:dyDescent="0.35"/>
    <row r="268" customFormat="1" x14ac:dyDescent="0.35"/>
    <row r="269" customFormat="1" x14ac:dyDescent="0.35"/>
    <row r="270" customFormat="1" x14ac:dyDescent="0.35"/>
    <row r="271" customFormat="1" x14ac:dyDescent="0.35"/>
    <row r="272" customFormat="1" x14ac:dyDescent="0.35"/>
    <row r="273" customFormat="1" x14ac:dyDescent="0.35"/>
    <row r="274" customFormat="1" x14ac:dyDescent="0.35"/>
    <row r="275" customFormat="1" x14ac:dyDescent="0.35"/>
    <row r="276" customFormat="1" x14ac:dyDescent="0.35"/>
    <row r="277" customFormat="1" x14ac:dyDescent="0.35"/>
    <row r="278" customFormat="1" x14ac:dyDescent="0.35"/>
    <row r="279" customFormat="1" x14ac:dyDescent="0.35"/>
    <row r="280" customFormat="1" x14ac:dyDescent="0.35"/>
    <row r="281" customFormat="1" x14ac:dyDescent="0.35"/>
    <row r="282" customFormat="1" x14ac:dyDescent="0.35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05279-5AF9-42D2-AAF2-C052F5A55690}">
  <dimension ref="A1:B282"/>
  <sheetViews>
    <sheetView workbookViewId="0">
      <selection activeCell="A7" sqref="A7:B8"/>
    </sheetView>
  </sheetViews>
  <sheetFormatPr defaultRowHeight="14.5" x14ac:dyDescent="0.35"/>
  <cols>
    <col min="1" max="1" width="42.26953125" customWidth="1"/>
    <col min="2" max="2" width="9.1796875" customWidth="1"/>
    <col min="3" max="3" width="10.1796875" customWidth="1"/>
    <col min="4" max="10" width="10.1796875" bestFit="1" customWidth="1"/>
  </cols>
  <sheetData>
    <row r="1" spans="1:2" ht="18.5" x14ac:dyDescent="0.45">
      <c r="A1" s="7" t="s">
        <v>17</v>
      </c>
    </row>
    <row r="2" spans="1:2" s="1" customFormat="1" x14ac:dyDescent="0.35"/>
    <row r="4" spans="1:2" x14ac:dyDescent="0.35">
      <c r="A4" s="1" t="s">
        <v>19</v>
      </c>
      <c r="B4" s="1"/>
    </row>
    <row r="5" spans="1:2" x14ac:dyDescent="0.35">
      <c r="A5" t="s">
        <v>108</v>
      </c>
      <c r="B5" s="1"/>
    </row>
    <row r="6" spans="1:2" x14ac:dyDescent="0.35">
      <c r="A6" s="1"/>
      <c r="B6" s="1"/>
    </row>
    <row r="7" spans="1:2" x14ac:dyDescent="0.35">
      <c r="A7" t="str">
        <f>_xlfn.CONCAT("Homeownership (",[6]data!$B$2,")")</f>
        <v>Homeownership (2023)</v>
      </c>
      <c r="B7" s="10">
        <f>[6]data!$C$27</f>
        <v>0.54377674039560286</v>
      </c>
    </row>
    <row r="8" spans="1:2" x14ac:dyDescent="0.35">
      <c r="A8" t="str">
        <f>_xlfn.CONCAT("Rental (", [6]data!$F$2,")")</f>
        <v>Rental (Oct. 2023)</v>
      </c>
      <c r="B8" s="10">
        <f>[6]data!$G$27</f>
        <v>1.0500367917586462</v>
      </c>
    </row>
    <row r="9" spans="1:2" x14ac:dyDescent="0.35">
      <c r="B9" s="10"/>
    </row>
    <row r="17" customFormat="1" x14ac:dyDescent="0.35"/>
    <row r="18" customFormat="1" x14ac:dyDescent="0.35"/>
    <row r="19" customFormat="1" x14ac:dyDescent="0.35"/>
    <row r="20" customFormat="1" x14ac:dyDescent="0.35"/>
    <row r="21" customFormat="1" x14ac:dyDescent="0.35"/>
    <row r="22" customFormat="1" x14ac:dyDescent="0.35"/>
    <row r="23" customFormat="1" x14ac:dyDescent="0.35"/>
    <row r="24" customFormat="1" x14ac:dyDescent="0.35"/>
    <row r="25" customFormat="1" x14ac:dyDescent="0.35"/>
    <row r="26" customFormat="1" x14ac:dyDescent="0.35"/>
    <row r="27" customFormat="1" x14ac:dyDescent="0.35"/>
    <row r="28" customFormat="1" x14ac:dyDescent="0.35"/>
    <row r="29" customFormat="1" x14ac:dyDescent="0.35"/>
    <row r="30" customFormat="1" x14ac:dyDescent="0.35"/>
    <row r="31" customFormat="1" x14ac:dyDescent="0.35"/>
    <row r="32" customFormat="1" x14ac:dyDescent="0.35"/>
    <row r="33" customFormat="1" x14ac:dyDescent="0.35"/>
    <row r="34" customFormat="1" x14ac:dyDescent="0.35"/>
    <row r="35" customFormat="1" x14ac:dyDescent="0.35"/>
    <row r="36" customFormat="1" x14ac:dyDescent="0.35"/>
    <row r="37" customFormat="1" x14ac:dyDescent="0.35"/>
    <row r="38" customFormat="1" x14ac:dyDescent="0.35"/>
    <row r="39" customFormat="1" x14ac:dyDescent="0.35"/>
    <row r="40" customFormat="1" x14ac:dyDescent="0.35"/>
    <row r="41" customFormat="1" x14ac:dyDescent="0.35"/>
    <row r="42" customFormat="1" x14ac:dyDescent="0.35"/>
    <row r="43" customFormat="1" x14ac:dyDescent="0.35"/>
    <row r="44" customFormat="1" x14ac:dyDescent="0.35"/>
    <row r="45" customFormat="1" x14ac:dyDescent="0.35"/>
    <row r="46" customFormat="1" x14ac:dyDescent="0.35"/>
    <row r="47" customFormat="1" x14ac:dyDescent="0.35"/>
    <row r="48" customFormat="1" x14ac:dyDescent="0.35"/>
    <row r="49" customFormat="1" x14ac:dyDescent="0.35"/>
    <row r="50" customFormat="1" x14ac:dyDescent="0.35"/>
    <row r="51" customFormat="1" x14ac:dyDescent="0.35"/>
    <row r="52" customFormat="1" x14ac:dyDescent="0.35"/>
    <row r="53" customFormat="1" x14ac:dyDescent="0.35"/>
    <row r="54" customFormat="1" x14ac:dyDescent="0.35"/>
    <row r="55" customFormat="1" x14ac:dyDescent="0.35"/>
    <row r="56" customFormat="1" x14ac:dyDescent="0.35"/>
    <row r="57" customFormat="1" x14ac:dyDescent="0.35"/>
    <row r="58" customFormat="1" x14ac:dyDescent="0.35"/>
    <row r="59" customFormat="1" x14ac:dyDescent="0.35"/>
    <row r="60" customFormat="1" x14ac:dyDescent="0.35"/>
    <row r="61" customFormat="1" x14ac:dyDescent="0.35"/>
    <row r="62" customFormat="1" x14ac:dyDescent="0.35"/>
    <row r="63" customFormat="1" x14ac:dyDescent="0.35"/>
    <row r="64" customFormat="1" x14ac:dyDescent="0.35"/>
    <row r="65" customFormat="1" x14ac:dyDescent="0.35"/>
    <row r="66" customFormat="1" x14ac:dyDescent="0.35"/>
    <row r="67" customFormat="1" x14ac:dyDescent="0.35"/>
    <row r="68" customFormat="1" x14ac:dyDescent="0.35"/>
    <row r="69" customFormat="1" x14ac:dyDescent="0.35"/>
    <row r="70" customFormat="1" x14ac:dyDescent="0.35"/>
    <row r="71" customFormat="1" x14ac:dyDescent="0.35"/>
    <row r="72" customFormat="1" x14ac:dyDescent="0.35"/>
    <row r="73" customFormat="1" x14ac:dyDescent="0.35"/>
    <row r="74" customFormat="1" x14ac:dyDescent="0.35"/>
    <row r="75" customFormat="1" x14ac:dyDescent="0.35"/>
    <row r="76" customFormat="1" x14ac:dyDescent="0.35"/>
    <row r="77" customFormat="1" x14ac:dyDescent="0.35"/>
    <row r="78" customFormat="1" x14ac:dyDescent="0.35"/>
    <row r="79" customFormat="1" x14ac:dyDescent="0.35"/>
    <row r="80" customFormat="1" x14ac:dyDescent="0.35"/>
    <row r="81" customFormat="1" x14ac:dyDescent="0.35"/>
    <row r="82" customFormat="1" x14ac:dyDescent="0.35"/>
    <row r="83" customFormat="1" x14ac:dyDescent="0.35"/>
    <row r="84" customFormat="1" x14ac:dyDescent="0.35"/>
    <row r="85" customFormat="1" x14ac:dyDescent="0.35"/>
    <row r="86" customFormat="1" x14ac:dyDescent="0.35"/>
    <row r="87" customFormat="1" x14ac:dyDescent="0.35"/>
    <row r="88" customFormat="1" x14ac:dyDescent="0.35"/>
    <row r="89" customFormat="1" x14ac:dyDescent="0.35"/>
    <row r="90" customFormat="1" x14ac:dyDescent="0.35"/>
    <row r="91" customFormat="1" x14ac:dyDescent="0.35"/>
    <row r="92" customFormat="1" x14ac:dyDescent="0.35"/>
    <row r="93" customFormat="1" x14ac:dyDescent="0.35"/>
    <row r="94" customFormat="1" x14ac:dyDescent="0.35"/>
    <row r="95" customFormat="1" x14ac:dyDescent="0.35"/>
    <row r="96" customFormat="1" x14ac:dyDescent="0.35"/>
    <row r="97" customFormat="1" x14ac:dyDescent="0.35"/>
    <row r="98" customFormat="1" x14ac:dyDescent="0.35"/>
    <row r="99" customFormat="1" x14ac:dyDescent="0.35"/>
    <row r="100" customFormat="1" x14ac:dyDescent="0.35"/>
    <row r="101" customFormat="1" x14ac:dyDescent="0.35"/>
    <row r="102" customFormat="1" x14ac:dyDescent="0.35"/>
    <row r="103" customFormat="1" x14ac:dyDescent="0.35"/>
    <row r="104" customFormat="1" x14ac:dyDescent="0.35"/>
    <row r="105" customFormat="1" x14ac:dyDescent="0.35"/>
    <row r="106" customFormat="1" x14ac:dyDescent="0.35"/>
    <row r="107" customFormat="1" x14ac:dyDescent="0.35"/>
    <row r="108" customFormat="1" x14ac:dyDescent="0.35"/>
    <row r="109" customFormat="1" x14ac:dyDescent="0.35"/>
    <row r="110" customFormat="1" x14ac:dyDescent="0.35"/>
    <row r="111" customFormat="1" x14ac:dyDescent="0.35"/>
    <row r="112" customFormat="1" x14ac:dyDescent="0.35"/>
    <row r="113" customFormat="1" x14ac:dyDescent="0.35"/>
    <row r="114" customFormat="1" x14ac:dyDescent="0.35"/>
    <row r="115" customFormat="1" x14ac:dyDescent="0.35"/>
    <row r="116" customFormat="1" x14ac:dyDescent="0.35"/>
    <row r="117" customFormat="1" x14ac:dyDescent="0.35"/>
    <row r="118" customFormat="1" x14ac:dyDescent="0.35"/>
    <row r="119" customFormat="1" x14ac:dyDescent="0.35"/>
    <row r="120" customFormat="1" x14ac:dyDescent="0.35"/>
    <row r="121" customFormat="1" x14ac:dyDescent="0.35"/>
    <row r="122" customFormat="1" x14ac:dyDescent="0.35"/>
    <row r="123" customFormat="1" x14ac:dyDescent="0.35"/>
    <row r="124" customFormat="1" x14ac:dyDescent="0.35"/>
    <row r="125" customFormat="1" x14ac:dyDescent="0.35"/>
    <row r="126" customFormat="1" x14ac:dyDescent="0.35"/>
    <row r="127" customFormat="1" x14ac:dyDescent="0.35"/>
    <row r="128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customFormat="1" x14ac:dyDescent="0.35"/>
    <row r="162" customFormat="1" x14ac:dyDescent="0.35"/>
    <row r="163" customFormat="1" x14ac:dyDescent="0.35"/>
    <row r="164" customFormat="1" x14ac:dyDescent="0.35"/>
    <row r="165" customFormat="1" x14ac:dyDescent="0.35"/>
    <row r="166" customFormat="1" x14ac:dyDescent="0.35"/>
    <row r="167" customFormat="1" x14ac:dyDescent="0.35"/>
    <row r="168" customFormat="1" x14ac:dyDescent="0.35"/>
    <row r="169" customFormat="1" x14ac:dyDescent="0.35"/>
    <row r="170" customFormat="1" x14ac:dyDescent="0.35"/>
    <row r="171" customFormat="1" x14ac:dyDescent="0.35"/>
    <row r="172" customFormat="1" x14ac:dyDescent="0.35"/>
    <row r="173" customFormat="1" x14ac:dyDescent="0.35"/>
    <row r="174" customFormat="1" x14ac:dyDescent="0.35"/>
    <row r="175" customFormat="1" x14ac:dyDescent="0.35"/>
    <row r="176" customFormat="1" x14ac:dyDescent="0.35"/>
    <row r="177" customFormat="1" x14ac:dyDescent="0.35"/>
    <row r="178" customFormat="1" x14ac:dyDescent="0.35"/>
    <row r="179" customFormat="1" x14ac:dyDescent="0.35"/>
    <row r="180" customFormat="1" x14ac:dyDescent="0.35"/>
    <row r="181" customFormat="1" x14ac:dyDescent="0.35"/>
    <row r="182" customFormat="1" x14ac:dyDescent="0.35"/>
    <row r="183" customFormat="1" x14ac:dyDescent="0.35"/>
    <row r="184" customFormat="1" x14ac:dyDescent="0.35"/>
    <row r="185" customFormat="1" x14ac:dyDescent="0.35"/>
    <row r="186" customFormat="1" x14ac:dyDescent="0.35"/>
    <row r="187" customFormat="1" x14ac:dyDescent="0.35"/>
    <row r="188" customFormat="1" x14ac:dyDescent="0.35"/>
    <row r="189" customFormat="1" x14ac:dyDescent="0.35"/>
    <row r="190" customFormat="1" x14ac:dyDescent="0.35"/>
    <row r="191" customFormat="1" x14ac:dyDescent="0.35"/>
    <row r="192" customFormat="1" x14ac:dyDescent="0.35"/>
    <row r="193" customFormat="1" x14ac:dyDescent="0.35"/>
    <row r="194" customFormat="1" x14ac:dyDescent="0.35"/>
    <row r="195" customFormat="1" x14ac:dyDescent="0.35"/>
    <row r="196" customFormat="1" x14ac:dyDescent="0.35"/>
    <row r="197" customFormat="1" x14ac:dyDescent="0.35"/>
    <row r="198" customFormat="1" x14ac:dyDescent="0.35"/>
    <row r="199" customFormat="1" x14ac:dyDescent="0.35"/>
    <row r="200" customFormat="1" x14ac:dyDescent="0.35"/>
    <row r="201" customFormat="1" x14ac:dyDescent="0.35"/>
    <row r="202" customFormat="1" x14ac:dyDescent="0.35"/>
    <row r="203" customFormat="1" x14ac:dyDescent="0.35"/>
    <row r="204" customFormat="1" x14ac:dyDescent="0.35"/>
    <row r="205" customFormat="1" x14ac:dyDescent="0.35"/>
    <row r="206" customFormat="1" x14ac:dyDescent="0.35"/>
    <row r="207" customFormat="1" x14ac:dyDescent="0.35"/>
    <row r="208" customFormat="1" x14ac:dyDescent="0.35"/>
    <row r="209" customFormat="1" x14ac:dyDescent="0.35"/>
    <row r="210" customFormat="1" x14ac:dyDescent="0.35"/>
    <row r="211" customFormat="1" x14ac:dyDescent="0.35"/>
    <row r="212" customFormat="1" x14ac:dyDescent="0.35"/>
    <row r="213" customFormat="1" x14ac:dyDescent="0.35"/>
    <row r="214" customFormat="1" x14ac:dyDescent="0.35"/>
    <row r="215" customFormat="1" x14ac:dyDescent="0.35"/>
    <row r="216" customFormat="1" x14ac:dyDescent="0.35"/>
    <row r="217" customFormat="1" x14ac:dyDescent="0.35"/>
    <row r="218" customFormat="1" x14ac:dyDescent="0.35"/>
    <row r="219" customFormat="1" x14ac:dyDescent="0.35"/>
    <row r="220" customFormat="1" x14ac:dyDescent="0.35"/>
    <row r="221" customFormat="1" x14ac:dyDescent="0.35"/>
    <row r="222" customFormat="1" x14ac:dyDescent="0.35"/>
    <row r="223" customFormat="1" x14ac:dyDescent="0.35"/>
    <row r="224" customFormat="1" x14ac:dyDescent="0.35"/>
    <row r="225" customFormat="1" x14ac:dyDescent="0.35"/>
    <row r="226" customFormat="1" x14ac:dyDescent="0.35"/>
    <row r="227" customFormat="1" x14ac:dyDescent="0.35"/>
    <row r="228" customFormat="1" x14ac:dyDescent="0.35"/>
    <row r="229" customFormat="1" x14ac:dyDescent="0.35"/>
    <row r="230" customFormat="1" x14ac:dyDescent="0.35"/>
    <row r="231" customFormat="1" x14ac:dyDescent="0.35"/>
    <row r="232" customFormat="1" x14ac:dyDescent="0.35"/>
    <row r="233" customFormat="1" x14ac:dyDescent="0.35"/>
    <row r="234" customFormat="1" x14ac:dyDescent="0.35"/>
    <row r="235" customFormat="1" x14ac:dyDescent="0.35"/>
    <row r="236" customFormat="1" x14ac:dyDescent="0.35"/>
    <row r="237" customFormat="1" x14ac:dyDescent="0.35"/>
    <row r="238" customFormat="1" x14ac:dyDescent="0.35"/>
    <row r="239" customFormat="1" x14ac:dyDescent="0.35"/>
    <row r="240" customFormat="1" x14ac:dyDescent="0.35"/>
    <row r="241" customFormat="1" x14ac:dyDescent="0.35"/>
    <row r="242" customFormat="1" x14ac:dyDescent="0.35"/>
    <row r="243" customFormat="1" x14ac:dyDescent="0.35"/>
    <row r="244" customFormat="1" x14ac:dyDescent="0.35"/>
    <row r="245" customFormat="1" x14ac:dyDescent="0.35"/>
    <row r="246" customFormat="1" x14ac:dyDescent="0.35"/>
    <row r="247" customFormat="1" x14ac:dyDescent="0.35"/>
    <row r="248" customFormat="1" x14ac:dyDescent="0.35"/>
    <row r="249" customFormat="1" x14ac:dyDescent="0.35"/>
    <row r="250" customFormat="1" x14ac:dyDescent="0.35"/>
    <row r="251" customFormat="1" x14ac:dyDescent="0.35"/>
    <row r="252" customFormat="1" x14ac:dyDescent="0.35"/>
    <row r="253" customFormat="1" x14ac:dyDescent="0.35"/>
    <row r="254" customFormat="1" x14ac:dyDescent="0.35"/>
    <row r="255" customFormat="1" x14ac:dyDescent="0.35"/>
    <row r="256" customFormat="1" x14ac:dyDescent="0.35"/>
    <row r="257" customFormat="1" x14ac:dyDescent="0.35"/>
    <row r="258" customFormat="1" x14ac:dyDescent="0.35"/>
    <row r="259" customFormat="1" x14ac:dyDescent="0.35"/>
    <row r="260" customFormat="1" x14ac:dyDescent="0.35"/>
    <row r="261" customFormat="1" x14ac:dyDescent="0.35"/>
    <row r="262" customFormat="1" x14ac:dyDescent="0.35"/>
    <row r="263" customFormat="1" x14ac:dyDescent="0.35"/>
    <row r="264" customFormat="1" x14ac:dyDescent="0.35"/>
    <row r="265" customFormat="1" x14ac:dyDescent="0.35"/>
    <row r="266" customFormat="1" x14ac:dyDescent="0.35"/>
    <row r="267" customFormat="1" x14ac:dyDescent="0.35"/>
    <row r="268" customFormat="1" x14ac:dyDescent="0.35"/>
    <row r="269" customFormat="1" x14ac:dyDescent="0.35"/>
    <row r="270" customFormat="1" x14ac:dyDescent="0.35"/>
    <row r="271" customFormat="1" x14ac:dyDescent="0.35"/>
    <row r="272" customFormat="1" x14ac:dyDescent="0.35"/>
    <row r="273" customFormat="1" x14ac:dyDescent="0.35"/>
    <row r="274" customFormat="1" x14ac:dyDescent="0.35"/>
    <row r="275" customFormat="1" x14ac:dyDescent="0.35"/>
    <row r="276" customFormat="1" x14ac:dyDescent="0.35"/>
    <row r="277" customFormat="1" x14ac:dyDescent="0.35"/>
    <row r="278" customFormat="1" x14ac:dyDescent="0.35"/>
    <row r="279" customFormat="1" x14ac:dyDescent="0.35"/>
    <row r="280" customFormat="1" x14ac:dyDescent="0.35"/>
    <row r="282" customFormat="1" x14ac:dyDescent="0.35"/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34482-986B-475D-99FB-16F8185390E5}">
  <dimension ref="A1:R282"/>
  <sheetViews>
    <sheetView workbookViewId="0">
      <selection activeCell="A6" sqref="A6"/>
    </sheetView>
  </sheetViews>
  <sheetFormatPr defaultRowHeight="14.5" x14ac:dyDescent="0.35"/>
  <cols>
    <col min="1" max="1" width="42.26953125" customWidth="1"/>
    <col min="2" max="2" width="9.1796875" customWidth="1"/>
    <col min="3" max="3" width="10.1796875" customWidth="1"/>
    <col min="4" max="10" width="10.1796875" bestFit="1" customWidth="1"/>
  </cols>
  <sheetData>
    <row r="1" spans="1:18" ht="18.5" x14ac:dyDescent="0.45">
      <c r="A1" s="7" t="s">
        <v>17</v>
      </c>
    </row>
    <row r="2" spans="1:18" s="1" customFormat="1" x14ac:dyDescent="0.35"/>
    <row r="4" spans="1:18" x14ac:dyDescent="0.35">
      <c r="A4" s="3" t="s">
        <v>2</v>
      </c>
      <c r="B4" s="39" t="str">
        <f>+[2]tab1_w!E1</f>
        <v>2021</v>
      </c>
      <c r="C4" s="39" t="str">
        <f>+[2]tab1_w!F1</f>
        <v>2022</v>
      </c>
      <c r="D4" s="39" t="str">
        <f>+[2]tab1_w!G1</f>
        <v>2023</v>
      </c>
      <c r="E4" s="39" t="str">
        <f>+[2]tab1_w!H1</f>
        <v>2024</v>
      </c>
      <c r="F4" s="39" t="str">
        <f>+[2]tab1_w!I1</f>
        <v>2025</v>
      </c>
      <c r="G4" s="39" t="str">
        <f>+[2]tab1_w!J1</f>
        <v>2026</v>
      </c>
      <c r="H4" s="39" t="str">
        <f>+[2]tab1_w!K1</f>
        <v>2027</v>
      </c>
      <c r="I4" s="39" t="str">
        <f>+[2]tab1_w!L1</f>
        <v>2028</v>
      </c>
    </row>
    <row r="5" spans="1:18" x14ac:dyDescent="0.35">
      <c r="A5" s="33" t="s">
        <v>119</v>
      </c>
      <c r="B5" s="4">
        <f>+[2]tab1_w!E2</f>
        <v>42955.643860780059</v>
      </c>
      <c r="C5" s="4">
        <f>+[2]tab1_w!F2</f>
        <v>44371.217892023618</v>
      </c>
      <c r="D5" s="4">
        <f>+[2]tab1_w!G2</f>
        <v>45537.716243770825</v>
      </c>
      <c r="E5" s="40">
        <f>+[2]tab1_w!H2</f>
        <v>46024.237500000003</v>
      </c>
      <c r="F5" s="40">
        <f>+[2]tab1_w!I2</f>
        <v>47240.872499999998</v>
      </c>
      <c r="G5" s="40">
        <f>+[2]tab1_w!J2</f>
        <v>48393.32</v>
      </c>
      <c r="H5" s="40">
        <f>+[2]tab1_w!K2</f>
        <v>49541.847500000003</v>
      </c>
      <c r="I5" s="40">
        <f>+[2]tab1_w!L2</f>
        <v>50714.47</v>
      </c>
      <c r="K5" s="4"/>
      <c r="L5" s="4"/>
      <c r="M5" s="4"/>
      <c r="N5" s="4"/>
      <c r="O5" s="4"/>
      <c r="P5" s="4"/>
      <c r="Q5" s="4"/>
      <c r="R5" s="4"/>
    </row>
    <row r="6" spans="1:18" x14ac:dyDescent="0.35">
      <c r="A6" s="34"/>
      <c r="B6" s="34">
        <f>+[2]tab1_w!E3</f>
        <v>3.0587043875302422</v>
      </c>
      <c r="C6" s="34">
        <f>+[2]tab1_w!F3</f>
        <v>3.2954319945277977</v>
      </c>
      <c r="D6" s="34">
        <f>+[2]tab1_w!G3</f>
        <v>2.628952747219726</v>
      </c>
      <c r="E6" s="41">
        <f>+[2]tab1_w!H3</f>
        <v>1.0683918658211722</v>
      </c>
      <c r="F6" s="41">
        <f>+[2]tab1_w!I3</f>
        <v>2.6434658477503259</v>
      </c>
      <c r="G6" s="41">
        <f>+[2]tab1_w!J3</f>
        <v>2.4395135801101198</v>
      </c>
      <c r="H6" s="41">
        <f>+[2]tab1_w!K3</f>
        <v>2.3733182596275659</v>
      </c>
      <c r="I6" s="41">
        <f>+[2]tab1_w!L3</f>
        <v>2.3669333284351168</v>
      </c>
      <c r="K6" s="45">
        <f t="shared" ref="K6:R6" si="0">B5</f>
        <v>42955.643860780059</v>
      </c>
      <c r="L6" s="45">
        <f t="shared" si="0"/>
        <v>44371.217892023618</v>
      </c>
      <c r="M6" s="45">
        <f t="shared" si="0"/>
        <v>45537.716243770825</v>
      </c>
      <c r="N6" s="45">
        <f t="shared" si="0"/>
        <v>46024.237500000003</v>
      </c>
      <c r="O6" s="45">
        <f t="shared" si="0"/>
        <v>47240.872499999998</v>
      </c>
      <c r="P6" s="45">
        <f t="shared" si="0"/>
        <v>48393.32</v>
      </c>
      <c r="Q6" s="45">
        <f t="shared" si="0"/>
        <v>49541.847500000003</v>
      </c>
      <c r="R6" s="45">
        <f t="shared" si="0"/>
        <v>50714.47</v>
      </c>
    </row>
    <row r="7" spans="1:18" x14ac:dyDescent="0.35">
      <c r="A7" s="33" t="s">
        <v>3</v>
      </c>
      <c r="B7" s="4">
        <f>+[2]tab1_w!E4</f>
        <v>445.1</v>
      </c>
      <c r="C7" s="4">
        <f>+[2]tab1_w!F4</f>
        <v>463.92500000000001</v>
      </c>
      <c r="D7" s="4">
        <f>+[2]tab1_w!G4</f>
        <v>473.67499999999995</v>
      </c>
      <c r="E7" s="40">
        <f>+[2]tab1_w!H4</f>
        <v>484.47027500000002</v>
      </c>
      <c r="F7" s="40">
        <f>+[2]tab1_w!I4</f>
        <v>492.62374999999997</v>
      </c>
      <c r="G7" s="40">
        <f>+[2]tab1_w!J4</f>
        <v>503.82825000000003</v>
      </c>
      <c r="H7" s="40">
        <f>+[2]tab1_w!K4</f>
        <v>511.24590000000001</v>
      </c>
      <c r="I7" s="40">
        <f>+[2]tab1_w!L4</f>
        <v>518.47564999999997</v>
      </c>
      <c r="K7" s="45">
        <f t="shared" ref="K7:R7" si="1">B7</f>
        <v>445.1</v>
      </c>
      <c r="L7" s="45">
        <f t="shared" si="1"/>
        <v>463.92500000000001</v>
      </c>
      <c r="M7" s="45">
        <f t="shared" si="1"/>
        <v>473.67499999999995</v>
      </c>
      <c r="N7" s="45">
        <f t="shared" si="1"/>
        <v>484.47027500000002</v>
      </c>
      <c r="O7" s="45">
        <f t="shared" si="1"/>
        <v>492.62374999999997</v>
      </c>
      <c r="P7" s="45">
        <f t="shared" si="1"/>
        <v>503.82825000000003</v>
      </c>
      <c r="Q7" s="45">
        <f t="shared" si="1"/>
        <v>511.24590000000001</v>
      </c>
      <c r="R7" s="45">
        <f t="shared" si="1"/>
        <v>518.47564999999997</v>
      </c>
    </row>
    <row r="8" spans="1:18" x14ac:dyDescent="0.35">
      <c r="A8" s="34"/>
      <c r="B8" s="34">
        <f>+[2]tab1_w!E5</f>
        <v>4.3855534709193345</v>
      </c>
      <c r="C8" s="34">
        <f>+[2]tab1_w!F5</f>
        <v>4.2293866546843306</v>
      </c>
      <c r="D8" s="34">
        <f>+[2]tab1_w!G5</f>
        <v>2.1016328070269763</v>
      </c>
      <c r="E8" s="41">
        <f>+[2]tab1_w!H5</f>
        <v>2.2790468147991794</v>
      </c>
      <c r="F8" s="41">
        <f>+[2]tab1_w!I5</f>
        <v>1.6829670303301736</v>
      </c>
      <c r="G8" s="41">
        <f>+[2]tab1_w!J5</f>
        <v>2.2744538808776582</v>
      </c>
      <c r="H8" s="41">
        <f>+[2]tab1_w!K5</f>
        <v>1.4722576592320902</v>
      </c>
      <c r="I8" s="41">
        <f>+[2]tab1_w!L5</f>
        <v>1.4141433701473138</v>
      </c>
      <c r="K8" s="46">
        <f t="shared" ref="K8:R9" si="2">B9</f>
        <v>6.8250000000000002</v>
      </c>
      <c r="L8" s="46">
        <f t="shared" si="2"/>
        <v>4.6749999999999998</v>
      </c>
      <c r="M8" s="46">
        <f t="shared" si="2"/>
        <v>4.8</v>
      </c>
      <c r="N8" s="46">
        <f t="shared" si="2"/>
        <v>4.8258124999999996</v>
      </c>
      <c r="O8" s="46">
        <f t="shared" si="2"/>
        <v>4.9006970000000001</v>
      </c>
      <c r="P8" s="46">
        <f t="shared" si="2"/>
        <v>4.8004449999999999</v>
      </c>
      <c r="Q8" s="46">
        <f t="shared" si="2"/>
        <v>4.7003645000000001</v>
      </c>
      <c r="R8" s="46">
        <f t="shared" si="2"/>
        <v>4.7004330000000003</v>
      </c>
    </row>
    <row r="9" spans="1:18" x14ac:dyDescent="0.35">
      <c r="A9" s="35" t="s">
        <v>6</v>
      </c>
      <c r="B9" s="2">
        <f>+[2]tab1_w!E6</f>
        <v>6.8250000000000002</v>
      </c>
      <c r="C9" s="2">
        <f>+[2]tab1_w!F6</f>
        <v>4.6749999999999998</v>
      </c>
      <c r="D9" s="2">
        <f>+[2]tab1_w!G6</f>
        <v>4.8</v>
      </c>
      <c r="E9" s="16">
        <f>+[2]tab1_w!H6</f>
        <v>4.8258124999999996</v>
      </c>
      <c r="F9" s="16">
        <f>+[2]tab1_w!I6</f>
        <v>4.9006970000000001</v>
      </c>
      <c r="G9" s="16">
        <f>+[2]tab1_w!J6</f>
        <v>4.8004449999999999</v>
      </c>
      <c r="H9" s="16">
        <f>+[2]tab1_w!K6</f>
        <v>4.7003645000000001</v>
      </c>
      <c r="I9" s="16">
        <f>+[2]tab1_w!L6</f>
        <v>4.7004330000000003</v>
      </c>
      <c r="K9" s="45">
        <f t="shared" si="2"/>
        <v>50486.727462219409</v>
      </c>
      <c r="L9" s="45">
        <f t="shared" si="2"/>
        <v>52248.835678894655</v>
      </c>
      <c r="M9" s="45">
        <f t="shared" si="2"/>
        <v>53786.22913999945</v>
      </c>
      <c r="N9" s="45">
        <f t="shared" si="2"/>
        <v>54996.686144748113</v>
      </c>
      <c r="O9" s="45">
        <f t="shared" si="2"/>
        <v>55970.289604296406</v>
      </c>
      <c r="P9" s="45">
        <f t="shared" si="2"/>
        <v>57095.989731774003</v>
      </c>
      <c r="Q9" s="45">
        <f t="shared" si="2"/>
        <v>58210.42141371419</v>
      </c>
      <c r="R9" s="45">
        <f t="shared" si="2"/>
        <v>59474.518430457436</v>
      </c>
    </row>
    <row r="10" spans="1:18" x14ac:dyDescent="0.35">
      <c r="A10" s="33" t="s">
        <v>92</v>
      </c>
      <c r="B10" s="4">
        <f>+[2]tab1_w!E7</f>
        <v>50486.727462219409</v>
      </c>
      <c r="C10" s="4">
        <f>+[2]tab1_w!F7</f>
        <v>52248.835678894655</v>
      </c>
      <c r="D10" s="4">
        <f>+[2]tab1_w!G7</f>
        <v>53786.22913999945</v>
      </c>
      <c r="E10" s="40">
        <f>+[2]tab1_w!H7</f>
        <v>54996.686144748113</v>
      </c>
      <c r="F10" s="40">
        <f>+[2]tab1_w!I7</f>
        <v>55970.289604296406</v>
      </c>
      <c r="G10" s="40">
        <f>+[2]tab1_w!J7</f>
        <v>57095.989731774003</v>
      </c>
      <c r="H10" s="40">
        <f>+[2]tab1_w!K7</f>
        <v>58210.42141371419</v>
      </c>
      <c r="I10" s="40">
        <f>+[2]tab1_w!L7</f>
        <v>59474.518430457436</v>
      </c>
      <c r="K10" s="45">
        <f t="shared" ref="K10:R10" si="3">B12</f>
        <v>866.5909375</v>
      </c>
      <c r="L10" s="45">
        <f t="shared" si="3"/>
        <v>891.60137499999962</v>
      </c>
      <c r="M10" s="45">
        <f t="shared" si="3"/>
        <v>928.33708517954847</v>
      </c>
      <c r="N10" s="45">
        <f t="shared" si="3"/>
        <v>952.96860000000004</v>
      </c>
      <c r="O10" s="45">
        <f t="shared" si="3"/>
        <v>972.77735000000007</v>
      </c>
      <c r="P10" s="45">
        <f t="shared" si="3"/>
        <v>991.68055000000004</v>
      </c>
      <c r="Q10" s="45">
        <f t="shared" si="3"/>
        <v>1007.205</v>
      </c>
      <c r="R10" s="45">
        <f t="shared" si="3"/>
        <v>1020.3354999999999</v>
      </c>
    </row>
    <row r="11" spans="1:18" x14ac:dyDescent="0.35">
      <c r="A11" s="33"/>
      <c r="B11" s="11">
        <f>+[2]tab1_w!E8</f>
        <v>3.2342188982985798</v>
      </c>
      <c r="C11" s="11">
        <f>+[2]tab1_w!F8</f>
        <v>3.4902405151806981</v>
      </c>
      <c r="D11" s="11">
        <f>+[2]tab1_w!G8</f>
        <v>2.9424453983111665</v>
      </c>
      <c r="E11" s="17">
        <f>+[2]tab1_w!H8</f>
        <v>2.250496129033297</v>
      </c>
      <c r="F11" s="17">
        <f>+[2]tab1_w!I8</f>
        <v>1.7702947719173912</v>
      </c>
      <c r="G11" s="17">
        <f>+[2]tab1_w!J8</f>
        <v>2.01124585103305</v>
      </c>
      <c r="H11" s="17">
        <f>+[2]tab1_w!K8</f>
        <v>1.9518563163114733</v>
      </c>
      <c r="I11" s="17">
        <f>+[2]tab1_w!L8</f>
        <v>2.1715991501917387</v>
      </c>
      <c r="K11" s="45">
        <f t="shared" ref="K11:R12" si="4">B14</f>
        <v>5694</v>
      </c>
      <c r="L11" s="45">
        <f t="shared" si="4"/>
        <v>5869.9999999999991</v>
      </c>
      <c r="M11" s="45">
        <f t="shared" si="4"/>
        <v>5454.0000000000009</v>
      </c>
      <c r="N11" s="45">
        <f t="shared" si="4"/>
        <v>4873.25</v>
      </c>
      <c r="O11" s="45">
        <f t="shared" si="4"/>
        <v>5670</v>
      </c>
      <c r="P11" s="45">
        <f t="shared" si="4"/>
        <v>6000.0004999999992</v>
      </c>
      <c r="Q11" s="45">
        <f t="shared" si="4"/>
        <v>6340.0004999999992</v>
      </c>
      <c r="R11" s="45">
        <f t="shared" si="4"/>
        <v>6690.0002500000001</v>
      </c>
    </row>
    <row r="12" spans="1:18" x14ac:dyDescent="0.35">
      <c r="A12" s="35" t="s">
        <v>4</v>
      </c>
      <c r="B12" s="4">
        <f>+[2]tab1_w!E9</f>
        <v>866.5909375</v>
      </c>
      <c r="C12" s="4">
        <f>+[2]tab1_w!F9</f>
        <v>891.60137499999962</v>
      </c>
      <c r="D12" s="4">
        <f>+[2]tab1_w!G9</f>
        <v>928.33708517954847</v>
      </c>
      <c r="E12" s="40">
        <f>+[2]tab1_w!H9</f>
        <v>952.96860000000004</v>
      </c>
      <c r="F12" s="40">
        <f>+[2]tab1_w!I9</f>
        <v>972.77735000000007</v>
      </c>
      <c r="G12" s="40">
        <f>+[2]tab1_w!J9</f>
        <v>991.68055000000004</v>
      </c>
      <c r="H12" s="40">
        <f>+[2]tab1_w!K9</f>
        <v>1007.205</v>
      </c>
      <c r="I12" s="40">
        <f>+[2]tab1_w!L9</f>
        <v>1020.3354999999999</v>
      </c>
      <c r="K12" s="45">
        <f t="shared" si="4"/>
        <v>15025.143424172586</v>
      </c>
      <c r="L12" s="45">
        <f t="shared" si="4"/>
        <v>16656.965636783305</v>
      </c>
      <c r="M12" s="45">
        <f t="shared" si="4"/>
        <v>16921.079767778421</v>
      </c>
      <c r="N12" s="45">
        <f t="shared" si="4"/>
        <v>17524.782500000001</v>
      </c>
      <c r="O12" s="45">
        <f t="shared" si="4"/>
        <v>18147.162499999999</v>
      </c>
      <c r="P12" s="45">
        <f t="shared" si="4"/>
        <v>18839.262500000001</v>
      </c>
      <c r="Q12" s="45">
        <f t="shared" si="4"/>
        <v>19536.5075</v>
      </c>
      <c r="R12" s="45">
        <f t="shared" si="4"/>
        <v>20237.642500000002</v>
      </c>
    </row>
    <row r="13" spans="1:18" x14ac:dyDescent="0.35">
      <c r="A13" s="35"/>
      <c r="B13" s="12">
        <f>+[2]tab1_w!E10</f>
        <v>1.2816289262234992</v>
      </c>
      <c r="C13" s="12">
        <f>+[2]tab1_w!F10</f>
        <v>2.8860718959456744</v>
      </c>
      <c r="D13" s="12">
        <f>+[2]tab1_w!G10</f>
        <v>4.1201944287657444</v>
      </c>
      <c r="E13" s="18">
        <f>+[2]tab1_w!H10</f>
        <v>2.6532942843372043</v>
      </c>
      <c r="F13" s="18">
        <f>+[2]tab1_w!I10</f>
        <v>2.0786361691245592</v>
      </c>
      <c r="G13" s="18">
        <f>+[2]tab1_w!J10</f>
        <v>1.9432195866813773</v>
      </c>
      <c r="H13" s="18">
        <f>+[2]tab1_w!K10</f>
        <v>1.5654688397387595</v>
      </c>
      <c r="I13" s="18">
        <f>+[2]tab1_w!L10</f>
        <v>1.3036571502325511</v>
      </c>
      <c r="K13" s="47">
        <f t="shared" ref="K13:R13" si="5">B17</f>
        <v>1.4153333333333333</v>
      </c>
      <c r="L13" s="47">
        <f t="shared" si="5"/>
        <v>1.5251666666666666</v>
      </c>
      <c r="M13" s="47">
        <f t="shared" si="5"/>
        <v>1.583</v>
      </c>
      <c r="N13" s="47">
        <f t="shared" si="5"/>
        <v>1.6120142500000001</v>
      </c>
      <c r="O13" s="47">
        <f t="shared" si="5"/>
        <v>1.6485827500000001</v>
      </c>
      <c r="P13" s="47">
        <f t="shared" si="5"/>
        <v>1.6817660000000001</v>
      </c>
      <c r="Q13" s="47">
        <f t="shared" si="5"/>
        <v>1.715174</v>
      </c>
      <c r="R13" s="47">
        <f t="shared" si="5"/>
        <v>1.7495432499999999</v>
      </c>
    </row>
    <row r="14" spans="1:18" x14ac:dyDescent="0.35">
      <c r="A14" s="35" t="s">
        <v>20</v>
      </c>
      <c r="B14" s="4">
        <f>+[2]tab1_w!E11</f>
        <v>5694</v>
      </c>
      <c r="C14" s="4">
        <f>+[2]tab1_w!F11</f>
        <v>5869.9999999999991</v>
      </c>
      <c r="D14" s="4">
        <f>+[2]tab1_w!G11</f>
        <v>5454.0000000000009</v>
      </c>
      <c r="E14" s="40">
        <f>+[2]tab1_w!H11</f>
        <v>4873.25</v>
      </c>
      <c r="F14" s="40">
        <f>+[2]tab1_w!I11</f>
        <v>5670</v>
      </c>
      <c r="G14" s="40">
        <f>+[2]tab1_w!J11</f>
        <v>6000.0004999999992</v>
      </c>
      <c r="H14" s="40">
        <f>+[2]tab1_w!K11</f>
        <v>6340.0004999999992</v>
      </c>
      <c r="I14" s="40">
        <f>+[2]tab1_w!L11</f>
        <v>6690.0002500000001</v>
      </c>
    </row>
    <row r="15" spans="1:18" x14ac:dyDescent="0.35">
      <c r="A15" s="33" t="s">
        <v>5</v>
      </c>
      <c r="B15" s="4">
        <f>+[2]tab1_w!E12</f>
        <v>15025.143424172586</v>
      </c>
      <c r="C15" s="4">
        <f>+[2]tab1_w!F12</f>
        <v>16656.965636783305</v>
      </c>
      <c r="D15" s="4">
        <f>+[2]tab1_w!G12</f>
        <v>16921.079767778421</v>
      </c>
      <c r="E15" s="40">
        <f>+[2]tab1_w!H12</f>
        <v>17524.782500000001</v>
      </c>
      <c r="F15" s="40">
        <f>+[2]tab1_w!I12</f>
        <v>18147.162499999999</v>
      </c>
      <c r="G15" s="40">
        <f>+[2]tab1_w!J12</f>
        <v>18839.262500000001</v>
      </c>
      <c r="H15" s="40">
        <f>+[2]tab1_w!K12</f>
        <v>19536.5075</v>
      </c>
      <c r="I15" s="40">
        <f>+[2]tab1_w!L12</f>
        <v>20237.642500000002</v>
      </c>
      <c r="K15" s="48">
        <f>B6</f>
        <v>3.0587043875302422</v>
      </c>
      <c r="L15" s="48">
        <f>B8</f>
        <v>4.3855534709193345</v>
      </c>
      <c r="M15" s="48">
        <f>+B11</f>
        <v>3.2342188982985798</v>
      </c>
      <c r="N15" s="48">
        <f>+B13</f>
        <v>1.2816289262234992</v>
      </c>
      <c r="O15" s="48">
        <f>+B16</f>
        <v>13.511865180282268</v>
      </c>
      <c r="P15" s="48">
        <f>+B18</f>
        <v>3.152140904949885</v>
      </c>
    </row>
    <row r="16" spans="1:18" x14ac:dyDescent="0.35">
      <c r="A16" s="34"/>
      <c r="B16" s="34">
        <f>+[2]tab1_w!E13</f>
        <v>13.511865180282268</v>
      </c>
      <c r="C16" s="34">
        <f>+[2]tab1_w!F13</f>
        <v>10.860609889323447</v>
      </c>
      <c r="D16" s="34">
        <f>+[2]tab1_w!G13</f>
        <v>1.5856077076360053</v>
      </c>
      <c r="E16" s="41">
        <f>+[2]tab1_w!H13</f>
        <v>3.5677553708550303</v>
      </c>
      <c r="F16" s="41">
        <f>+[2]tab1_w!I13</f>
        <v>3.5514278137260602</v>
      </c>
      <c r="G16" s="41">
        <f>+[2]tab1_w!J13</f>
        <v>3.8138193780983709</v>
      </c>
      <c r="H16" s="41">
        <f>+[2]tab1_w!K13</f>
        <v>3.7010206742434715</v>
      </c>
      <c r="I16" s="41">
        <f>+[2]tab1_w!L13</f>
        <v>3.588845140309771</v>
      </c>
      <c r="K16" s="48">
        <f>+C6</f>
        <v>3.2954319945277977</v>
      </c>
      <c r="L16" s="48">
        <f>+C8</f>
        <v>4.2293866546843306</v>
      </c>
      <c r="M16" s="48">
        <f>+C11</f>
        <v>3.4902405151806981</v>
      </c>
      <c r="N16" s="48">
        <f>+C13</f>
        <v>2.8860718959456744</v>
      </c>
      <c r="O16" s="48">
        <f>+C16</f>
        <v>10.860609889323447</v>
      </c>
      <c r="P16" s="48">
        <f>+C18</f>
        <v>7.7602449364107429</v>
      </c>
    </row>
    <row r="17" spans="1:16" x14ac:dyDescent="0.35">
      <c r="A17" s="36" t="s">
        <v>21</v>
      </c>
      <c r="B17" s="42">
        <f>+[2]tab1_w!E14</f>
        <v>1.4153333333333333</v>
      </c>
      <c r="C17" s="42">
        <f>+[2]tab1_w!F14</f>
        <v>1.5251666666666666</v>
      </c>
      <c r="D17" s="42">
        <f>+[2]tab1_w!G14</f>
        <v>1.583</v>
      </c>
      <c r="E17" s="43">
        <f>+[2]tab1_w!H14</f>
        <v>1.6120142500000001</v>
      </c>
      <c r="F17" s="43">
        <f>+[2]tab1_w!I14</f>
        <v>1.6485827500000001</v>
      </c>
      <c r="G17" s="43">
        <f>+[2]tab1_w!J14</f>
        <v>1.6817660000000001</v>
      </c>
      <c r="H17" s="43">
        <f>+[2]tab1_w!K14</f>
        <v>1.715174</v>
      </c>
      <c r="I17" s="43">
        <f>+[2]tab1_w!L14</f>
        <v>1.7495432499999999</v>
      </c>
      <c r="K17" s="48">
        <f>D6</f>
        <v>2.628952747219726</v>
      </c>
      <c r="L17" s="48">
        <f>+D8</f>
        <v>2.1016328070269763</v>
      </c>
      <c r="M17" s="48">
        <f>+D11</f>
        <v>2.9424453983111665</v>
      </c>
      <c r="N17" s="48">
        <f>+D13</f>
        <v>4.1201944287657444</v>
      </c>
      <c r="O17" s="48">
        <f>+D16</f>
        <v>1.5856077076360053</v>
      </c>
      <c r="P17" s="48">
        <f>+D18</f>
        <v>3.7919353076166562</v>
      </c>
    </row>
    <row r="18" spans="1:16" x14ac:dyDescent="0.35">
      <c r="A18" s="5"/>
      <c r="B18" s="34">
        <f>+[2]tab1_w!E15</f>
        <v>3.152140904949885</v>
      </c>
      <c r="C18" s="34">
        <f>+[2]tab1_w!F15</f>
        <v>7.7602449364107429</v>
      </c>
      <c r="D18" s="34">
        <f>+[2]tab1_w!G15</f>
        <v>3.7919353076166562</v>
      </c>
      <c r="E18" s="41">
        <f>+[2]tab1_w!H15</f>
        <v>1.8328648136449965</v>
      </c>
      <c r="F18" s="41">
        <f>+[2]tab1_w!I15</f>
        <v>2.2684973163233479</v>
      </c>
      <c r="G18" s="41">
        <f>+[2]tab1_w!J15</f>
        <v>2.0128349638500076</v>
      </c>
      <c r="H18" s="41">
        <f>+[2]tab1_w!K15</f>
        <v>1.9864832562912937</v>
      </c>
      <c r="I18" s="41">
        <f>+[2]tab1_w!L15</f>
        <v>2.0038345963732995</v>
      </c>
      <c r="K18" s="48">
        <f>+E6</f>
        <v>1.0683918658211722</v>
      </c>
      <c r="L18" s="48">
        <f>+E8</f>
        <v>2.2790468147991794</v>
      </c>
      <c r="M18" s="48">
        <f>+E11</f>
        <v>2.250496129033297</v>
      </c>
      <c r="N18" s="48">
        <f>+E13</f>
        <v>2.6532942843372043</v>
      </c>
      <c r="O18" s="48">
        <f>+E16</f>
        <v>3.5677553708550303</v>
      </c>
      <c r="P18" s="48">
        <f>+E18</f>
        <v>1.8328648136449965</v>
      </c>
    </row>
    <row r="19" spans="1:16" x14ac:dyDescent="0.35">
      <c r="K19" s="48">
        <f>+F6</f>
        <v>2.6434658477503259</v>
      </c>
      <c r="L19" s="48">
        <f>+F8</f>
        <v>1.6829670303301736</v>
      </c>
      <c r="M19" s="48">
        <f>+F11</f>
        <v>1.7702947719173912</v>
      </c>
      <c r="N19" s="48">
        <f>+F13</f>
        <v>2.0786361691245592</v>
      </c>
      <c r="O19" s="48">
        <f>+F16</f>
        <v>3.5514278137260602</v>
      </c>
      <c r="P19" s="48">
        <f>+F18</f>
        <v>2.2684973163233479</v>
      </c>
    </row>
    <row r="20" spans="1:16" x14ac:dyDescent="0.35">
      <c r="A20" s="6" t="s">
        <v>22</v>
      </c>
      <c r="K20" s="48">
        <f>+G6</f>
        <v>2.4395135801101198</v>
      </c>
      <c r="L20" s="48">
        <f>+G8</f>
        <v>2.2744538808776582</v>
      </c>
      <c r="M20" s="48">
        <f>+G11</f>
        <v>2.01124585103305</v>
      </c>
      <c r="N20" s="48">
        <f>+G13</f>
        <v>1.9432195866813773</v>
      </c>
      <c r="O20" s="48">
        <f>+G16</f>
        <v>3.8138193780983709</v>
      </c>
      <c r="P20" s="48">
        <f>+G18</f>
        <v>2.0128349638500076</v>
      </c>
    </row>
    <row r="21" spans="1:16" x14ac:dyDescent="0.35">
      <c r="A21" s="6"/>
      <c r="K21" s="48">
        <f>+H6</f>
        <v>2.3733182596275659</v>
      </c>
      <c r="L21" s="48">
        <f>+H8</f>
        <v>1.4722576592320902</v>
      </c>
      <c r="M21" s="48">
        <f>+H11</f>
        <v>1.9518563163114733</v>
      </c>
      <c r="N21" s="48">
        <f>+H13</f>
        <v>1.5654688397387595</v>
      </c>
      <c r="O21" s="48">
        <f>+H16</f>
        <v>3.7010206742434715</v>
      </c>
      <c r="P21" s="48">
        <f>+H18</f>
        <v>1.9864832562912937</v>
      </c>
    </row>
    <row r="22" spans="1:16" x14ac:dyDescent="0.35">
      <c r="B22" t="str">
        <f>$B$4</f>
        <v>2021</v>
      </c>
      <c r="K22" s="48">
        <f>+I6</f>
        <v>2.3669333284351168</v>
      </c>
      <c r="L22" s="48">
        <f>+I8</f>
        <v>1.4141433701473138</v>
      </c>
      <c r="M22" s="48">
        <f>+I11</f>
        <v>2.1715991501917387</v>
      </c>
      <c r="N22" s="48">
        <f>+I13</f>
        <v>1.3036571502325511</v>
      </c>
      <c r="O22" s="48">
        <f>+I16</f>
        <v>3.588845140309771</v>
      </c>
      <c r="P22" s="48">
        <f>+I18</f>
        <v>2.0038345963732995</v>
      </c>
    </row>
    <row r="23" spans="1:16" x14ac:dyDescent="0.35">
      <c r="B23" s="2" t="str">
        <f>$C$4</f>
        <v>2022</v>
      </c>
      <c r="C23" s="2"/>
      <c r="D23" s="2"/>
      <c r="E23" s="2"/>
      <c r="F23" s="2"/>
      <c r="G23" s="2"/>
      <c r="H23" s="2"/>
      <c r="I23" s="2"/>
    </row>
    <row r="24" spans="1:16" x14ac:dyDescent="0.35">
      <c r="B24" s="2" t="str">
        <f>_xlfn.CONCAT($D$4)</f>
        <v>2023</v>
      </c>
      <c r="C24" s="2" t="str">
        <f>_xlfn.CONCAT($D$4,"e")</f>
        <v>2023e</v>
      </c>
      <c r="D24" s="2"/>
      <c r="E24" s="2"/>
      <c r="F24" s="2"/>
      <c r="G24" s="2"/>
      <c r="H24" s="2"/>
      <c r="I24" s="2"/>
    </row>
    <row r="25" spans="1:16" x14ac:dyDescent="0.35">
      <c r="B25" s="2" t="str">
        <f>_xlfn.CONCAT($E$4,"f")</f>
        <v>2024f</v>
      </c>
      <c r="C25" s="2"/>
      <c r="D25" s="2"/>
      <c r="E25" s="2"/>
      <c r="F25" s="2"/>
      <c r="G25" s="2"/>
      <c r="H25" s="2"/>
      <c r="I25" s="2"/>
    </row>
    <row r="26" spans="1:16" x14ac:dyDescent="0.35">
      <c r="B26" s="2" t="str">
        <f>_xlfn.CONCAT($F$4,"f")</f>
        <v>2025f</v>
      </c>
      <c r="C26" s="2"/>
      <c r="D26" s="2"/>
      <c r="E26" s="2"/>
      <c r="F26" s="2"/>
      <c r="G26" s="2"/>
      <c r="H26" s="2"/>
      <c r="I26" s="2"/>
    </row>
    <row r="27" spans="1:16" x14ac:dyDescent="0.35">
      <c r="B27" s="2" t="str">
        <f>_xlfn.CONCAT($G$4,"f")</f>
        <v>2026f</v>
      </c>
      <c r="C27" s="2"/>
      <c r="D27" s="2"/>
      <c r="E27" s="2"/>
      <c r="F27" s="2"/>
      <c r="G27" s="2"/>
      <c r="H27" s="2"/>
      <c r="I27" s="2"/>
    </row>
    <row r="28" spans="1:16" x14ac:dyDescent="0.35">
      <c r="B28" s="2" t="str">
        <f>_xlfn.CONCAT($H$4,"f")</f>
        <v>2027f</v>
      </c>
      <c r="C28" s="2"/>
      <c r="D28" s="2"/>
      <c r="E28" s="2"/>
      <c r="F28" s="2"/>
      <c r="G28" s="2"/>
      <c r="H28" s="2"/>
      <c r="I28" s="2"/>
    </row>
    <row r="29" spans="1:16" x14ac:dyDescent="0.35">
      <c r="B29" t="str">
        <f>_xlfn.CONCAT($I$4,"f")</f>
        <v>2028f</v>
      </c>
    </row>
    <row r="33" customFormat="1" x14ac:dyDescent="0.35"/>
    <row r="34" customFormat="1" x14ac:dyDescent="0.35"/>
    <row r="35" customFormat="1" x14ac:dyDescent="0.35"/>
    <row r="36" customFormat="1" x14ac:dyDescent="0.35"/>
    <row r="37" customFormat="1" x14ac:dyDescent="0.35"/>
    <row r="38" customFormat="1" x14ac:dyDescent="0.35"/>
    <row r="39" customFormat="1" x14ac:dyDescent="0.35"/>
    <row r="40" customFormat="1" x14ac:dyDescent="0.35"/>
    <row r="41" customFormat="1" x14ac:dyDescent="0.35"/>
    <row r="42" customFormat="1" x14ac:dyDescent="0.35"/>
    <row r="43" customFormat="1" x14ac:dyDescent="0.35"/>
    <row r="44" customFormat="1" x14ac:dyDescent="0.35"/>
    <row r="45" customFormat="1" x14ac:dyDescent="0.35"/>
    <row r="46" customFormat="1" x14ac:dyDescent="0.35"/>
    <row r="47" customFormat="1" x14ac:dyDescent="0.35"/>
    <row r="48" customFormat="1" x14ac:dyDescent="0.35"/>
    <row r="49" customFormat="1" x14ac:dyDescent="0.35"/>
    <row r="50" customFormat="1" x14ac:dyDescent="0.35"/>
    <row r="51" customFormat="1" x14ac:dyDescent="0.35"/>
    <row r="52" customFormat="1" x14ac:dyDescent="0.35"/>
    <row r="53" customFormat="1" x14ac:dyDescent="0.35"/>
    <row r="54" customFormat="1" x14ac:dyDescent="0.35"/>
    <row r="55" customFormat="1" x14ac:dyDescent="0.35"/>
    <row r="56" customFormat="1" x14ac:dyDescent="0.35"/>
    <row r="57" customFormat="1" x14ac:dyDescent="0.35"/>
    <row r="58" customFormat="1" x14ac:dyDescent="0.35"/>
    <row r="59" customFormat="1" x14ac:dyDescent="0.35"/>
    <row r="60" customFormat="1" x14ac:dyDescent="0.35"/>
    <row r="61" customFormat="1" x14ac:dyDescent="0.35"/>
    <row r="62" customFormat="1" x14ac:dyDescent="0.35"/>
    <row r="63" customFormat="1" x14ac:dyDescent="0.35"/>
    <row r="64" customFormat="1" x14ac:dyDescent="0.35"/>
    <row r="65" customFormat="1" x14ac:dyDescent="0.35"/>
    <row r="66" customFormat="1" x14ac:dyDescent="0.35"/>
    <row r="67" customFormat="1" x14ac:dyDescent="0.35"/>
    <row r="68" customFormat="1" x14ac:dyDescent="0.35"/>
    <row r="69" customFormat="1" x14ac:dyDescent="0.35"/>
    <row r="70" customFormat="1" x14ac:dyDescent="0.35"/>
    <row r="71" customFormat="1" x14ac:dyDescent="0.35"/>
    <row r="72" customFormat="1" x14ac:dyDescent="0.35"/>
    <row r="73" customFormat="1" x14ac:dyDescent="0.35"/>
    <row r="74" customFormat="1" x14ac:dyDescent="0.35"/>
    <row r="75" customFormat="1" x14ac:dyDescent="0.35"/>
    <row r="76" customFormat="1" x14ac:dyDescent="0.35"/>
    <row r="77" customFormat="1" x14ac:dyDescent="0.35"/>
    <row r="78" customFormat="1" x14ac:dyDescent="0.35"/>
    <row r="79" customFormat="1" x14ac:dyDescent="0.35"/>
    <row r="80" customFormat="1" x14ac:dyDescent="0.35"/>
    <row r="81" customFormat="1" x14ac:dyDescent="0.35"/>
    <row r="82" customFormat="1" x14ac:dyDescent="0.35"/>
    <row r="83" customFormat="1" x14ac:dyDescent="0.35"/>
    <row r="84" customFormat="1" x14ac:dyDescent="0.35"/>
    <row r="85" customFormat="1" x14ac:dyDescent="0.35"/>
    <row r="86" customFormat="1" x14ac:dyDescent="0.35"/>
    <row r="87" customFormat="1" x14ac:dyDescent="0.35"/>
    <row r="88" customFormat="1" x14ac:dyDescent="0.35"/>
    <row r="89" customFormat="1" x14ac:dyDescent="0.35"/>
    <row r="90" customFormat="1" x14ac:dyDescent="0.35"/>
    <row r="91" customFormat="1" x14ac:dyDescent="0.35"/>
    <row r="92" customFormat="1" x14ac:dyDescent="0.35"/>
    <row r="93" customFormat="1" x14ac:dyDescent="0.35"/>
    <row r="94" customFormat="1" x14ac:dyDescent="0.35"/>
    <row r="95" customFormat="1" x14ac:dyDescent="0.35"/>
    <row r="96" customFormat="1" x14ac:dyDescent="0.35"/>
    <row r="97" customFormat="1" x14ac:dyDescent="0.35"/>
    <row r="98" customFormat="1" x14ac:dyDescent="0.35"/>
    <row r="99" customFormat="1" x14ac:dyDescent="0.35"/>
    <row r="100" customFormat="1" x14ac:dyDescent="0.35"/>
    <row r="101" customFormat="1" x14ac:dyDescent="0.35"/>
    <row r="102" customFormat="1" x14ac:dyDescent="0.35"/>
    <row r="103" customFormat="1" x14ac:dyDescent="0.35"/>
    <row r="104" customFormat="1" x14ac:dyDescent="0.35"/>
    <row r="105" customFormat="1" x14ac:dyDescent="0.35"/>
    <row r="106" customFormat="1" x14ac:dyDescent="0.35"/>
    <row r="107" customFormat="1" x14ac:dyDescent="0.35"/>
    <row r="108" customFormat="1" x14ac:dyDescent="0.35"/>
    <row r="109" customFormat="1" x14ac:dyDescent="0.35"/>
    <row r="110" customFormat="1" x14ac:dyDescent="0.35"/>
    <row r="111" customFormat="1" x14ac:dyDescent="0.35"/>
    <row r="112" customFormat="1" x14ac:dyDescent="0.35"/>
    <row r="113" customFormat="1" x14ac:dyDescent="0.35"/>
    <row r="114" customFormat="1" x14ac:dyDescent="0.35"/>
    <row r="115" customFormat="1" x14ac:dyDescent="0.35"/>
    <row r="116" customFormat="1" x14ac:dyDescent="0.35"/>
    <row r="117" customFormat="1" x14ac:dyDescent="0.35"/>
    <row r="118" customFormat="1" x14ac:dyDescent="0.35"/>
    <row r="119" customFormat="1" x14ac:dyDescent="0.35"/>
    <row r="120" customFormat="1" x14ac:dyDescent="0.35"/>
    <row r="121" customFormat="1" x14ac:dyDescent="0.35"/>
    <row r="122" customFormat="1" x14ac:dyDescent="0.35"/>
    <row r="123" customFormat="1" x14ac:dyDescent="0.35"/>
    <row r="124" customFormat="1" x14ac:dyDescent="0.35"/>
    <row r="125" customFormat="1" x14ac:dyDescent="0.35"/>
    <row r="126" customFormat="1" x14ac:dyDescent="0.35"/>
    <row r="127" customFormat="1" x14ac:dyDescent="0.35"/>
    <row r="128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customFormat="1" x14ac:dyDescent="0.35"/>
    <row r="162" customFormat="1" x14ac:dyDescent="0.35"/>
    <row r="163" customFormat="1" x14ac:dyDescent="0.35"/>
    <row r="164" customFormat="1" x14ac:dyDescent="0.35"/>
    <row r="165" customFormat="1" x14ac:dyDescent="0.35"/>
    <row r="166" customFormat="1" x14ac:dyDescent="0.35"/>
    <row r="167" customFormat="1" x14ac:dyDescent="0.35"/>
    <row r="168" customFormat="1" x14ac:dyDescent="0.35"/>
    <row r="169" customFormat="1" x14ac:dyDescent="0.35"/>
    <row r="170" customFormat="1" x14ac:dyDescent="0.35"/>
    <row r="171" customFormat="1" x14ac:dyDescent="0.35"/>
    <row r="172" customFormat="1" x14ac:dyDescent="0.35"/>
    <row r="173" customFormat="1" x14ac:dyDescent="0.35"/>
    <row r="174" customFormat="1" x14ac:dyDescent="0.35"/>
    <row r="175" customFormat="1" x14ac:dyDescent="0.35"/>
    <row r="176" customFormat="1" x14ac:dyDescent="0.35"/>
    <row r="177" customFormat="1" x14ac:dyDescent="0.35"/>
    <row r="178" customFormat="1" x14ac:dyDescent="0.35"/>
    <row r="179" customFormat="1" x14ac:dyDescent="0.35"/>
    <row r="180" customFormat="1" x14ac:dyDescent="0.35"/>
    <row r="181" customFormat="1" x14ac:dyDescent="0.35"/>
    <row r="182" customFormat="1" x14ac:dyDescent="0.35"/>
    <row r="183" customFormat="1" x14ac:dyDescent="0.35"/>
    <row r="184" customFormat="1" x14ac:dyDescent="0.35"/>
    <row r="185" customFormat="1" x14ac:dyDescent="0.35"/>
    <row r="186" customFormat="1" x14ac:dyDescent="0.35"/>
    <row r="187" customFormat="1" x14ac:dyDescent="0.35"/>
    <row r="188" customFormat="1" x14ac:dyDescent="0.35"/>
    <row r="189" customFormat="1" x14ac:dyDescent="0.35"/>
    <row r="190" customFormat="1" x14ac:dyDescent="0.35"/>
    <row r="191" customFormat="1" x14ac:dyDescent="0.35"/>
    <row r="192" customFormat="1" x14ac:dyDescent="0.35"/>
    <row r="193" customFormat="1" x14ac:dyDescent="0.35"/>
    <row r="194" customFormat="1" x14ac:dyDescent="0.35"/>
    <row r="195" customFormat="1" x14ac:dyDescent="0.35"/>
    <row r="196" customFormat="1" x14ac:dyDescent="0.35"/>
    <row r="197" customFormat="1" x14ac:dyDescent="0.35"/>
    <row r="198" customFormat="1" x14ac:dyDescent="0.35"/>
    <row r="199" customFormat="1" x14ac:dyDescent="0.35"/>
    <row r="200" customFormat="1" x14ac:dyDescent="0.35"/>
    <row r="201" customFormat="1" x14ac:dyDescent="0.35"/>
    <row r="202" customFormat="1" x14ac:dyDescent="0.35"/>
    <row r="203" customFormat="1" x14ac:dyDescent="0.35"/>
    <row r="204" customFormat="1" x14ac:dyDescent="0.35"/>
    <row r="205" customFormat="1" x14ac:dyDescent="0.35"/>
    <row r="206" customFormat="1" x14ac:dyDescent="0.35"/>
    <row r="207" customFormat="1" x14ac:dyDescent="0.35"/>
    <row r="208" customFormat="1" x14ac:dyDescent="0.35"/>
    <row r="209" customFormat="1" x14ac:dyDescent="0.35"/>
    <row r="210" customFormat="1" x14ac:dyDescent="0.35"/>
    <row r="211" customFormat="1" x14ac:dyDescent="0.35"/>
    <row r="212" customFormat="1" x14ac:dyDescent="0.35"/>
    <row r="213" customFormat="1" x14ac:dyDescent="0.35"/>
    <row r="214" customFormat="1" x14ac:dyDescent="0.35"/>
    <row r="215" customFormat="1" x14ac:dyDescent="0.35"/>
    <row r="216" customFormat="1" x14ac:dyDescent="0.35"/>
    <row r="217" customFormat="1" x14ac:dyDescent="0.35"/>
    <row r="218" customFormat="1" x14ac:dyDescent="0.35"/>
    <row r="219" customFormat="1" x14ac:dyDescent="0.35"/>
    <row r="220" customFormat="1" x14ac:dyDescent="0.35"/>
    <row r="221" customFormat="1" x14ac:dyDescent="0.35"/>
    <row r="222" customFormat="1" x14ac:dyDescent="0.35"/>
    <row r="223" customFormat="1" x14ac:dyDescent="0.35"/>
    <row r="224" customFormat="1" x14ac:dyDescent="0.35"/>
    <row r="225" customFormat="1" x14ac:dyDescent="0.35"/>
    <row r="226" customFormat="1" x14ac:dyDescent="0.35"/>
    <row r="227" customFormat="1" x14ac:dyDescent="0.35"/>
    <row r="228" customFormat="1" x14ac:dyDescent="0.35"/>
    <row r="229" customFormat="1" x14ac:dyDescent="0.35"/>
    <row r="230" customFormat="1" x14ac:dyDescent="0.35"/>
    <row r="231" customFormat="1" x14ac:dyDescent="0.35"/>
    <row r="232" customFormat="1" x14ac:dyDescent="0.35"/>
    <row r="233" customFormat="1" x14ac:dyDescent="0.35"/>
    <row r="234" customFormat="1" x14ac:dyDescent="0.35"/>
    <row r="235" customFormat="1" x14ac:dyDescent="0.35"/>
    <row r="236" customFormat="1" x14ac:dyDescent="0.35"/>
    <row r="237" customFormat="1" x14ac:dyDescent="0.35"/>
    <row r="238" customFormat="1" x14ac:dyDescent="0.35"/>
    <row r="239" customFormat="1" x14ac:dyDescent="0.35"/>
    <row r="240" customFormat="1" x14ac:dyDescent="0.35"/>
    <row r="241" customFormat="1" x14ac:dyDescent="0.35"/>
    <row r="242" customFormat="1" x14ac:dyDescent="0.35"/>
    <row r="243" customFormat="1" x14ac:dyDescent="0.35"/>
    <row r="244" customFormat="1" x14ac:dyDescent="0.35"/>
    <row r="245" customFormat="1" x14ac:dyDescent="0.35"/>
    <row r="246" customFormat="1" x14ac:dyDescent="0.35"/>
    <row r="247" customFormat="1" x14ac:dyDescent="0.35"/>
    <row r="248" customFormat="1" x14ac:dyDescent="0.35"/>
    <row r="249" customFormat="1" x14ac:dyDescent="0.35"/>
    <row r="250" customFormat="1" x14ac:dyDescent="0.35"/>
    <row r="251" customFormat="1" x14ac:dyDescent="0.35"/>
    <row r="252" customFormat="1" x14ac:dyDescent="0.35"/>
    <row r="253" customFormat="1" x14ac:dyDescent="0.35"/>
    <row r="254" customFormat="1" x14ac:dyDescent="0.35"/>
    <row r="255" customFormat="1" x14ac:dyDescent="0.35"/>
    <row r="256" customFormat="1" x14ac:dyDescent="0.35"/>
    <row r="257" customFormat="1" x14ac:dyDescent="0.35"/>
    <row r="258" customFormat="1" x14ac:dyDescent="0.35"/>
    <row r="259" customFormat="1" x14ac:dyDescent="0.35"/>
    <row r="260" customFormat="1" x14ac:dyDescent="0.35"/>
    <row r="261" customFormat="1" x14ac:dyDescent="0.35"/>
    <row r="262" customFormat="1" x14ac:dyDescent="0.35"/>
    <row r="263" customFormat="1" x14ac:dyDescent="0.35"/>
    <row r="264" customFormat="1" x14ac:dyDescent="0.35"/>
    <row r="265" customFormat="1" x14ac:dyDescent="0.35"/>
    <row r="266" customFormat="1" x14ac:dyDescent="0.35"/>
    <row r="267" customFormat="1" x14ac:dyDescent="0.35"/>
    <row r="268" customFormat="1" x14ac:dyDescent="0.35"/>
    <row r="269" customFormat="1" x14ac:dyDescent="0.35"/>
    <row r="270" customFormat="1" x14ac:dyDescent="0.35"/>
    <row r="271" customFormat="1" x14ac:dyDescent="0.35"/>
    <row r="272" customFormat="1" x14ac:dyDescent="0.35"/>
    <row r="273" customFormat="1" x14ac:dyDescent="0.35"/>
    <row r="274" customFormat="1" x14ac:dyDescent="0.35"/>
    <row r="275" customFormat="1" x14ac:dyDescent="0.35"/>
    <row r="276" customFormat="1" x14ac:dyDescent="0.35"/>
    <row r="277" customFormat="1" x14ac:dyDescent="0.35"/>
    <row r="278" customFormat="1" x14ac:dyDescent="0.35"/>
    <row r="279" customFormat="1" x14ac:dyDescent="0.35"/>
    <row r="280" customFormat="1" x14ac:dyDescent="0.35"/>
    <row r="282" customFormat="1" x14ac:dyDescent="0.35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2FC30-C87D-4E9B-95E6-A38AA052A6D7}">
  <dimension ref="A1:F282"/>
  <sheetViews>
    <sheetView topLeftCell="B1" workbookViewId="0">
      <selection activeCell="B8" sqref="B8:F17"/>
    </sheetView>
  </sheetViews>
  <sheetFormatPr defaultRowHeight="14.5" x14ac:dyDescent="0.35"/>
  <cols>
    <col min="1" max="1" width="42.26953125" customWidth="1"/>
    <col min="2" max="2" width="9.1796875" customWidth="1"/>
    <col min="3" max="3" width="10.1796875" customWidth="1"/>
    <col min="4" max="10" width="10.1796875" bestFit="1" customWidth="1"/>
  </cols>
  <sheetData>
    <row r="1" spans="1:6" ht="18.5" x14ac:dyDescent="0.45">
      <c r="A1" s="7" t="s">
        <v>17</v>
      </c>
    </row>
    <row r="2" spans="1:6" s="1" customFormat="1" x14ac:dyDescent="0.35"/>
    <row r="4" spans="1:6" x14ac:dyDescent="0.35">
      <c r="A4" s="8" t="s">
        <v>8</v>
      </c>
    </row>
    <row r="5" spans="1:6" x14ac:dyDescent="0.35">
      <c r="A5" s="1" t="s">
        <v>23</v>
      </c>
    </row>
    <row r="6" spans="1:6" x14ac:dyDescent="0.35">
      <c r="A6" s="1"/>
    </row>
    <row r="7" spans="1:6" x14ac:dyDescent="0.35">
      <c r="A7" s="13"/>
      <c r="B7" t="str">
        <f>_xlfn.CONCAT('Economic Indicators'!E4, " (annual growth rate)")</f>
        <v>2024 (annual growth rate)</v>
      </c>
      <c r="F7" t="str">
        <f>_xlfn.CONCAT('Economic Indicators'!F4,"-",RIGHT('Economic Indicators'!I4,2), " (average annual compound growth rate)")</f>
        <v>2025-28 (average annual compound growth rate)</v>
      </c>
    </row>
    <row r="8" spans="1:6" x14ac:dyDescent="0.35">
      <c r="A8" t="s">
        <v>60</v>
      </c>
      <c r="B8" s="2">
        <f>[7]TAB3_w!B2</f>
        <v>-0.31965953223768162</v>
      </c>
      <c r="F8" s="2">
        <f>[7]TAB3_w!C2</f>
        <v>1.6994631984231789</v>
      </c>
    </row>
    <row r="9" spans="1:6" x14ac:dyDescent="0.35">
      <c r="A9" t="s">
        <v>109</v>
      </c>
      <c r="B9" s="2">
        <f>[7]TAB3_w!B3</f>
        <v>4.115194790756993</v>
      </c>
      <c r="F9" s="2">
        <f>[7]TAB3_w!C3</f>
        <v>2.2221589147672027</v>
      </c>
    </row>
    <row r="10" spans="1:6" x14ac:dyDescent="0.35">
      <c r="A10" t="s">
        <v>110</v>
      </c>
      <c r="B10" s="2">
        <f>[7]TAB3_w!B4</f>
        <v>1.1001384749364629</v>
      </c>
      <c r="F10" s="2">
        <f>[7]TAB3_w!C4</f>
        <v>1.7814135212751214</v>
      </c>
    </row>
    <row r="11" spans="1:6" x14ac:dyDescent="0.35">
      <c r="A11" t="s">
        <v>61</v>
      </c>
      <c r="B11" s="2">
        <f>[7]TAB3_w!B5</f>
        <v>4.5480086026505884</v>
      </c>
      <c r="F11" s="2">
        <f>[7]TAB3_w!C5</f>
        <v>1.5617446788864564</v>
      </c>
    </row>
    <row r="12" spans="1:6" x14ac:dyDescent="0.35">
      <c r="A12" t="s">
        <v>62</v>
      </c>
      <c r="B12" s="2">
        <f>[7]TAB3_w!B6</f>
        <v>-10.08195143979005</v>
      </c>
      <c r="F12" s="2">
        <f>[7]TAB3_w!C6</f>
        <v>2.9684483317293786</v>
      </c>
    </row>
    <row r="13" spans="1:6" x14ac:dyDescent="0.35">
      <c r="A13" t="s">
        <v>63</v>
      </c>
      <c r="B13" s="2">
        <f>[7]TAB3_w!B7</f>
        <v>10.560005729590127</v>
      </c>
      <c r="F13" s="2">
        <f>[7]TAB3_w!C7</f>
        <v>2.1491657954559429</v>
      </c>
    </row>
    <row r="14" spans="1:6" x14ac:dyDescent="0.35">
      <c r="A14" t="s">
        <v>64</v>
      </c>
      <c r="B14" s="2">
        <f>[7]TAB3_w!B8</f>
        <v>-2.8945938087810652</v>
      </c>
      <c r="F14" s="2">
        <f>[7]TAB3_w!C8</f>
        <v>0.25448017369447129</v>
      </c>
    </row>
    <row r="15" spans="1:6" x14ac:dyDescent="0.35">
      <c r="A15" t="s">
        <v>111</v>
      </c>
      <c r="B15" s="2">
        <f>[7]TAB3_w!B9</f>
        <v>5.4038844412237053</v>
      </c>
      <c r="F15" s="2">
        <f>[7]TAB3_w!C9</f>
        <v>2.8650221258058828</v>
      </c>
    </row>
    <row r="16" spans="1:6" x14ac:dyDescent="0.35">
      <c r="A16" t="s">
        <v>13</v>
      </c>
      <c r="B16" s="2">
        <f>[7]TAB3_w!B10</f>
        <v>0.10261358287249056</v>
      </c>
      <c r="F16" s="2">
        <f>[7]TAB3_w!C10</f>
        <v>1.0318677734135306</v>
      </c>
    </row>
    <row r="17" spans="1:6" x14ac:dyDescent="0.35">
      <c r="A17" t="s">
        <v>12</v>
      </c>
      <c r="B17" s="2">
        <f>[7]TAB3_w!B11</f>
        <v>2.2790468147991794</v>
      </c>
      <c r="F17" s="2">
        <f>[7]TAB3_w!C11</f>
        <v>1.7103871099658496</v>
      </c>
    </row>
    <row r="18" spans="1:6" x14ac:dyDescent="0.35">
      <c r="B18" s="2"/>
      <c r="F18" s="2"/>
    </row>
    <row r="19" spans="1:6" x14ac:dyDescent="0.35">
      <c r="A19" t="s">
        <v>103</v>
      </c>
      <c r="B19" s="2"/>
      <c r="F19" s="2"/>
    </row>
    <row r="20" spans="1:6" x14ac:dyDescent="0.35">
      <c r="A20" t="s">
        <v>104</v>
      </c>
    </row>
    <row r="21" spans="1:6" x14ac:dyDescent="0.35">
      <c r="A21" t="s">
        <v>26</v>
      </c>
    </row>
    <row r="33" customFormat="1" x14ac:dyDescent="0.35"/>
    <row r="34" customFormat="1" x14ac:dyDescent="0.35"/>
    <row r="35" customFormat="1" x14ac:dyDescent="0.35"/>
    <row r="36" customFormat="1" x14ac:dyDescent="0.35"/>
    <row r="37" customFormat="1" x14ac:dyDescent="0.35"/>
    <row r="38" customFormat="1" x14ac:dyDescent="0.35"/>
    <row r="39" customFormat="1" x14ac:dyDescent="0.35"/>
    <row r="40" customFormat="1" x14ac:dyDescent="0.35"/>
    <row r="41" customFormat="1" x14ac:dyDescent="0.35"/>
    <row r="42" customFormat="1" x14ac:dyDescent="0.35"/>
    <row r="43" customFormat="1" x14ac:dyDescent="0.35"/>
    <row r="44" customFormat="1" x14ac:dyDescent="0.35"/>
    <row r="45" customFormat="1" x14ac:dyDescent="0.35"/>
    <row r="46" customFormat="1" x14ac:dyDescent="0.35"/>
    <row r="47" customFormat="1" x14ac:dyDescent="0.35"/>
    <row r="48" customFormat="1" x14ac:dyDescent="0.35"/>
    <row r="49" customFormat="1" x14ac:dyDescent="0.35"/>
    <row r="50" customFormat="1" x14ac:dyDescent="0.35"/>
    <row r="51" customFormat="1" x14ac:dyDescent="0.35"/>
    <row r="52" customFormat="1" x14ac:dyDescent="0.35"/>
    <row r="53" customFormat="1" x14ac:dyDescent="0.35"/>
    <row r="54" customFormat="1" x14ac:dyDescent="0.35"/>
    <row r="55" customFormat="1" x14ac:dyDescent="0.35"/>
    <row r="56" customFormat="1" x14ac:dyDescent="0.35"/>
    <row r="57" customFormat="1" x14ac:dyDescent="0.35"/>
    <row r="58" customFormat="1" x14ac:dyDescent="0.35"/>
    <row r="59" customFormat="1" x14ac:dyDescent="0.35"/>
    <row r="60" customFormat="1" x14ac:dyDescent="0.35"/>
    <row r="61" customFormat="1" x14ac:dyDescent="0.35"/>
    <row r="62" customFormat="1" x14ac:dyDescent="0.35"/>
    <row r="63" customFormat="1" x14ac:dyDescent="0.35"/>
    <row r="64" customFormat="1" x14ac:dyDescent="0.35"/>
    <row r="65" customFormat="1" x14ac:dyDescent="0.35"/>
    <row r="66" customFormat="1" x14ac:dyDescent="0.35"/>
    <row r="67" customFormat="1" x14ac:dyDescent="0.35"/>
    <row r="68" customFormat="1" x14ac:dyDescent="0.35"/>
    <row r="69" customFormat="1" x14ac:dyDescent="0.35"/>
    <row r="70" customFormat="1" x14ac:dyDescent="0.35"/>
    <row r="71" customFormat="1" x14ac:dyDescent="0.35"/>
    <row r="72" customFormat="1" x14ac:dyDescent="0.35"/>
    <row r="73" customFormat="1" x14ac:dyDescent="0.35"/>
    <row r="74" customFormat="1" x14ac:dyDescent="0.35"/>
    <row r="75" customFormat="1" x14ac:dyDescent="0.35"/>
    <row r="76" customFormat="1" x14ac:dyDescent="0.35"/>
    <row r="77" customFormat="1" x14ac:dyDescent="0.35"/>
    <row r="78" customFormat="1" x14ac:dyDescent="0.35"/>
    <row r="79" customFormat="1" x14ac:dyDescent="0.35"/>
    <row r="80" customFormat="1" x14ac:dyDescent="0.35"/>
    <row r="81" customFormat="1" x14ac:dyDescent="0.35"/>
    <row r="82" customFormat="1" x14ac:dyDescent="0.35"/>
    <row r="83" customFormat="1" x14ac:dyDescent="0.35"/>
    <row r="84" customFormat="1" x14ac:dyDescent="0.35"/>
    <row r="85" customFormat="1" x14ac:dyDescent="0.35"/>
    <row r="86" customFormat="1" x14ac:dyDescent="0.35"/>
    <row r="87" customFormat="1" x14ac:dyDescent="0.35"/>
    <row r="88" customFormat="1" x14ac:dyDescent="0.35"/>
    <row r="89" customFormat="1" x14ac:dyDescent="0.35"/>
    <row r="90" customFormat="1" x14ac:dyDescent="0.35"/>
    <row r="91" customFormat="1" x14ac:dyDescent="0.35"/>
    <row r="92" customFormat="1" x14ac:dyDescent="0.35"/>
    <row r="93" customFormat="1" x14ac:dyDescent="0.35"/>
    <row r="94" customFormat="1" x14ac:dyDescent="0.35"/>
    <row r="95" customFormat="1" x14ac:dyDescent="0.35"/>
    <row r="96" customFormat="1" x14ac:dyDescent="0.35"/>
    <row r="97" customFormat="1" x14ac:dyDescent="0.35"/>
    <row r="98" customFormat="1" x14ac:dyDescent="0.35"/>
    <row r="99" customFormat="1" x14ac:dyDescent="0.35"/>
    <row r="100" customFormat="1" x14ac:dyDescent="0.35"/>
    <row r="101" customFormat="1" x14ac:dyDescent="0.35"/>
    <row r="102" customFormat="1" x14ac:dyDescent="0.35"/>
    <row r="103" customFormat="1" x14ac:dyDescent="0.35"/>
    <row r="104" customFormat="1" x14ac:dyDescent="0.35"/>
    <row r="105" customFormat="1" x14ac:dyDescent="0.35"/>
    <row r="106" customFormat="1" x14ac:dyDescent="0.35"/>
    <row r="107" customFormat="1" x14ac:dyDescent="0.35"/>
    <row r="108" customFormat="1" x14ac:dyDescent="0.35"/>
    <row r="109" customFormat="1" x14ac:dyDescent="0.35"/>
    <row r="110" customFormat="1" x14ac:dyDescent="0.35"/>
    <row r="111" customFormat="1" x14ac:dyDescent="0.35"/>
    <row r="112" customFormat="1" x14ac:dyDescent="0.35"/>
    <row r="113" customFormat="1" x14ac:dyDescent="0.35"/>
    <row r="114" customFormat="1" x14ac:dyDescent="0.35"/>
    <row r="115" customFormat="1" x14ac:dyDescent="0.35"/>
    <row r="116" customFormat="1" x14ac:dyDescent="0.35"/>
    <row r="117" customFormat="1" x14ac:dyDescent="0.35"/>
    <row r="118" customFormat="1" x14ac:dyDescent="0.35"/>
    <row r="119" customFormat="1" x14ac:dyDescent="0.35"/>
    <row r="120" customFormat="1" x14ac:dyDescent="0.35"/>
    <row r="121" customFormat="1" x14ac:dyDescent="0.35"/>
    <row r="122" customFormat="1" x14ac:dyDescent="0.35"/>
    <row r="123" customFormat="1" x14ac:dyDescent="0.35"/>
    <row r="124" customFormat="1" x14ac:dyDescent="0.35"/>
    <row r="125" customFormat="1" x14ac:dyDescent="0.35"/>
    <row r="126" customFormat="1" x14ac:dyDescent="0.35"/>
    <row r="127" customFormat="1" x14ac:dyDescent="0.35"/>
    <row r="128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customFormat="1" x14ac:dyDescent="0.35"/>
    <row r="162" customFormat="1" x14ac:dyDescent="0.35"/>
    <row r="163" customFormat="1" x14ac:dyDescent="0.35"/>
    <row r="164" customFormat="1" x14ac:dyDescent="0.35"/>
    <row r="165" customFormat="1" x14ac:dyDescent="0.35"/>
    <row r="166" customFormat="1" x14ac:dyDescent="0.35"/>
    <row r="167" customFormat="1" x14ac:dyDescent="0.35"/>
    <row r="168" customFormat="1" x14ac:dyDescent="0.35"/>
    <row r="169" customFormat="1" x14ac:dyDescent="0.35"/>
    <row r="170" customFormat="1" x14ac:dyDescent="0.35"/>
    <row r="171" customFormat="1" x14ac:dyDescent="0.35"/>
    <row r="172" customFormat="1" x14ac:dyDescent="0.35"/>
    <row r="173" customFormat="1" x14ac:dyDescent="0.35"/>
    <row r="174" customFormat="1" x14ac:dyDescent="0.35"/>
    <row r="175" customFormat="1" x14ac:dyDescent="0.35"/>
    <row r="176" customFormat="1" x14ac:dyDescent="0.35"/>
    <row r="177" customFormat="1" x14ac:dyDescent="0.35"/>
    <row r="178" customFormat="1" x14ac:dyDescent="0.35"/>
    <row r="179" customFormat="1" x14ac:dyDescent="0.35"/>
    <row r="180" customFormat="1" x14ac:dyDescent="0.35"/>
    <row r="181" customFormat="1" x14ac:dyDescent="0.35"/>
    <row r="182" customFormat="1" x14ac:dyDescent="0.35"/>
    <row r="183" customFormat="1" x14ac:dyDescent="0.35"/>
    <row r="184" customFormat="1" x14ac:dyDescent="0.35"/>
    <row r="185" customFormat="1" x14ac:dyDescent="0.35"/>
    <row r="186" customFormat="1" x14ac:dyDescent="0.35"/>
    <row r="187" customFormat="1" x14ac:dyDescent="0.35"/>
    <row r="188" customFormat="1" x14ac:dyDescent="0.35"/>
    <row r="189" customFormat="1" x14ac:dyDescent="0.35"/>
    <row r="190" customFormat="1" x14ac:dyDescent="0.35"/>
    <row r="191" customFormat="1" x14ac:dyDescent="0.35"/>
    <row r="192" customFormat="1" x14ac:dyDescent="0.35"/>
    <row r="193" customFormat="1" x14ac:dyDescent="0.35"/>
    <row r="194" customFormat="1" x14ac:dyDescent="0.35"/>
    <row r="195" customFormat="1" x14ac:dyDescent="0.35"/>
    <row r="196" customFormat="1" x14ac:dyDescent="0.35"/>
    <row r="197" customFormat="1" x14ac:dyDescent="0.35"/>
    <row r="198" customFormat="1" x14ac:dyDescent="0.35"/>
    <row r="199" customFormat="1" x14ac:dyDescent="0.35"/>
    <row r="200" customFormat="1" x14ac:dyDescent="0.35"/>
    <row r="201" customFormat="1" x14ac:dyDescent="0.35"/>
    <row r="202" customFormat="1" x14ac:dyDescent="0.35"/>
    <row r="203" customFormat="1" x14ac:dyDescent="0.35"/>
    <row r="204" customFormat="1" x14ac:dyDescent="0.35"/>
    <row r="205" customFormat="1" x14ac:dyDescent="0.35"/>
    <row r="206" customFormat="1" x14ac:dyDescent="0.35"/>
    <row r="207" customFormat="1" x14ac:dyDescent="0.35"/>
    <row r="208" customFormat="1" x14ac:dyDescent="0.35"/>
    <row r="209" customFormat="1" x14ac:dyDescent="0.35"/>
    <row r="210" customFormat="1" x14ac:dyDescent="0.35"/>
    <row r="211" customFormat="1" x14ac:dyDescent="0.35"/>
    <row r="212" customFormat="1" x14ac:dyDescent="0.35"/>
    <row r="213" customFormat="1" x14ac:dyDescent="0.35"/>
    <row r="214" customFormat="1" x14ac:dyDescent="0.35"/>
    <row r="215" customFormat="1" x14ac:dyDescent="0.35"/>
    <row r="216" customFormat="1" x14ac:dyDescent="0.35"/>
    <row r="217" customFormat="1" x14ac:dyDescent="0.35"/>
    <row r="218" customFormat="1" x14ac:dyDescent="0.35"/>
    <row r="219" customFormat="1" x14ac:dyDescent="0.35"/>
    <row r="220" customFormat="1" x14ac:dyDescent="0.35"/>
    <row r="221" customFormat="1" x14ac:dyDescent="0.35"/>
    <row r="222" customFormat="1" x14ac:dyDescent="0.35"/>
    <row r="223" customFormat="1" x14ac:dyDescent="0.35"/>
    <row r="224" customFormat="1" x14ac:dyDescent="0.35"/>
    <row r="225" customFormat="1" x14ac:dyDescent="0.35"/>
    <row r="226" customFormat="1" x14ac:dyDescent="0.35"/>
    <row r="227" customFormat="1" x14ac:dyDescent="0.35"/>
    <row r="228" customFormat="1" x14ac:dyDescent="0.35"/>
    <row r="229" customFormat="1" x14ac:dyDescent="0.35"/>
    <row r="230" customFormat="1" x14ac:dyDescent="0.35"/>
    <row r="231" customFormat="1" x14ac:dyDescent="0.35"/>
    <row r="232" customFormat="1" x14ac:dyDescent="0.35"/>
    <row r="233" customFormat="1" x14ac:dyDescent="0.35"/>
    <row r="234" customFormat="1" x14ac:dyDescent="0.35"/>
    <row r="235" customFormat="1" x14ac:dyDescent="0.35"/>
    <row r="236" customFormat="1" x14ac:dyDescent="0.35"/>
    <row r="237" customFormat="1" x14ac:dyDescent="0.35"/>
    <row r="238" customFormat="1" x14ac:dyDescent="0.35"/>
    <row r="239" customFormat="1" x14ac:dyDescent="0.35"/>
    <row r="240" customFormat="1" x14ac:dyDescent="0.35"/>
    <row r="241" customFormat="1" x14ac:dyDescent="0.35"/>
    <row r="242" customFormat="1" x14ac:dyDescent="0.35"/>
    <row r="243" customFormat="1" x14ac:dyDescent="0.35"/>
    <row r="244" customFormat="1" x14ac:dyDescent="0.35"/>
    <row r="245" customFormat="1" x14ac:dyDescent="0.35"/>
    <row r="246" customFormat="1" x14ac:dyDescent="0.35"/>
    <row r="247" customFormat="1" x14ac:dyDescent="0.35"/>
    <row r="248" customFormat="1" x14ac:dyDescent="0.35"/>
    <row r="249" customFormat="1" x14ac:dyDescent="0.35"/>
    <row r="250" customFormat="1" x14ac:dyDescent="0.35"/>
    <row r="251" customFormat="1" x14ac:dyDescent="0.35"/>
    <row r="252" customFormat="1" x14ac:dyDescent="0.35"/>
    <row r="253" customFormat="1" x14ac:dyDescent="0.35"/>
    <row r="254" customFormat="1" x14ac:dyDescent="0.35"/>
    <row r="255" customFormat="1" x14ac:dyDescent="0.35"/>
    <row r="256" customFormat="1" x14ac:dyDescent="0.35"/>
    <row r="257" customFormat="1" x14ac:dyDescent="0.35"/>
    <row r="258" customFormat="1" x14ac:dyDescent="0.35"/>
    <row r="259" customFormat="1" x14ac:dyDescent="0.35"/>
    <row r="260" customFormat="1" x14ac:dyDescent="0.35"/>
    <row r="261" customFormat="1" x14ac:dyDescent="0.35"/>
    <row r="262" customFormat="1" x14ac:dyDescent="0.35"/>
    <row r="263" customFormat="1" x14ac:dyDescent="0.35"/>
    <row r="264" customFormat="1" x14ac:dyDescent="0.35"/>
    <row r="265" customFormat="1" x14ac:dyDescent="0.35"/>
    <row r="266" customFormat="1" x14ac:dyDescent="0.35"/>
    <row r="267" customFormat="1" x14ac:dyDescent="0.35"/>
    <row r="268" customFormat="1" x14ac:dyDescent="0.35"/>
    <row r="269" customFormat="1" x14ac:dyDescent="0.35"/>
    <row r="270" customFormat="1" x14ac:dyDescent="0.35"/>
    <row r="271" customFormat="1" x14ac:dyDescent="0.35"/>
    <row r="272" customFormat="1" x14ac:dyDescent="0.35"/>
    <row r="273" customFormat="1" x14ac:dyDescent="0.35"/>
    <row r="274" customFormat="1" x14ac:dyDescent="0.35"/>
    <row r="275" customFormat="1" x14ac:dyDescent="0.35"/>
    <row r="276" customFormat="1" x14ac:dyDescent="0.35"/>
    <row r="277" customFormat="1" x14ac:dyDescent="0.35"/>
    <row r="278" customFormat="1" x14ac:dyDescent="0.35"/>
    <row r="279" customFormat="1" x14ac:dyDescent="0.35"/>
    <row r="280" customFormat="1" x14ac:dyDescent="0.35"/>
    <row r="282" customFormat="1" x14ac:dyDescent="0.35"/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950CA-96F4-42EC-9E79-EAC536372128}">
  <dimension ref="A1:F282"/>
  <sheetViews>
    <sheetView topLeftCell="B1" workbookViewId="0">
      <selection activeCell="B8" sqref="B8:F17"/>
    </sheetView>
  </sheetViews>
  <sheetFormatPr defaultRowHeight="14.5" x14ac:dyDescent="0.35"/>
  <cols>
    <col min="1" max="1" width="42.26953125" customWidth="1"/>
    <col min="2" max="2" width="9.1796875" customWidth="1"/>
    <col min="3" max="3" width="10.1796875" customWidth="1"/>
    <col min="4" max="10" width="10.1796875" bestFit="1" customWidth="1"/>
  </cols>
  <sheetData>
    <row r="1" spans="1:6" ht="18.5" x14ac:dyDescent="0.45">
      <c r="A1" s="7" t="s">
        <v>17</v>
      </c>
    </row>
    <row r="2" spans="1:6" s="1" customFormat="1" x14ac:dyDescent="0.35"/>
    <row r="4" spans="1:6" x14ac:dyDescent="0.35">
      <c r="A4" s="8" t="s">
        <v>11</v>
      </c>
    </row>
    <row r="5" spans="1:6" x14ac:dyDescent="0.35">
      <c r="A5" s="1" t="s">
        <v>25</v>
      </c>
    </row>
    <row r="6" spans="1:6" x14ac:dyDescent="0.35">
      <c r="A6" s="1"/>
    </row>
    <row r="7" spans="1:6" x14ac:dyDescent="0.35">
      <c r="A7" s="13"/>
      <c r="B7" t="str">
        <f>_xlfn.CONCAT('Economic Indicators'!E4, " (annual growth rate)")</f>
        <v>2024 (annual growth rate)</v>
      </c>
      <c r="F7" t="str">
        <f>_xlfn.CONCAT('Economic Indicators'!F4,"-",RIGHT('Economic Indicators'!I4,2), " (average annual compound growth rate)")</f>
        <v>2025-28 (average annual compound growth rate)</v>
      </c>
    </row>
    <row r="8" spans="1:6" x14ac:dyDescent="0.35">
      <c r="A8" t="s">
        <v>60</v>
      </c>
      <c r="B8" s="2">
        <f>[8]TAB4_w!B2</f>
        <v>1.6075603181963327</v>
      </c>
      <c r="F8" s="2">
        <f>[8]TAB4_w!C2</f>
        <v>1.4747225664133223</v>
      </c>
    </row>
    <row r="9" spans="1:6" x14ac:dyDescent="0.35">
      <c r="A9" t="s">
        <v>109</v>
      </c>
      <c r="B9" s="2">
        <f>[8]TAB4_w!B3</f>
        <v>3.239400029884365</v>
      </c>
      <c r="F9" s="2">
        <f>[8]TAB4_w!C3</f>
        <v>2.4305202120249669</v>
      </c>
    </row>
    <row r="10" spans="1:6" x14ac:dyDescent="0.35">
      <c r="A10" t="s">
        <v>110</v>
      </c>
      <c r="B10" s="2">
        <f>[8]TAB4_w!B4</f>
        <v>0.33680399292290719</v>
      </c>
      <c r="F10" s="2">
        <f>[8]TAB4_w!C4</f>
        <v>2.0493001463804728</v>
      </c>
    </row>
    <row r="11" spans="1:6" x14ac:dyDescent="0.35">
      <c r="A11" t="s">
        <v>61</v>
      </c>
      <c r="B11" s="2">
        <f>[8]TAB4_w!B5</f>
        <v>0.55269393479273621</v>
      </c>
      <c r="F11" s="2">
        <f>[8]TAB4_w!C5</f>
        <v>2.563120953254594</v>
      </c>
    </row>
    <row r="12" spans="1:6" x14ac:dyDescent="0.35">
      <c r="A12" t="s">
        <v>62</v>
      </c>
      <c r="B12" s="2">
        <f>[8]TAB4_w!B6</f>
        <v>-0.16056199042331354</v>
      </c>
      <c r="F12" s="2">
        <f>[8]TAB4_w!C6</f>
        <v>1.8246547363535148</v>
      </c>
    </row>
    <row r="13" spans="1:6" x14ac:dyDescent="0.35">
      <c r="A13" t="s">
        <v>63</v>
      </c>
      <c r="B13" s="2">
        <f>[8]TAB4_w!B7</f>
        <v>2.0595533825876089</v>
      </c>
      <c r="F13" s="2">
        <f>[8]TAB4_w!C7</f>
        <v>3.1484890031645563</v>
      </c>
    </row>
    <row r="14" spans="1:6" x14ac:dyDescent="0.35">
      <c r="A14" t="s">
        <v>64</v>
      </c>
      <c r="B14" s="2">
        <f>[8]TAB4_w!B8</f>
        <v>-0.37407519847840742</v>
      </c>
      <c r="F14" s="2">
        <f>[8]TAB4_w!C8</f>
        <v>2.5413808458859988</v>
      </c>
    </row>
    <row r="15" spans="1:6" x14ac:dyDescent="0.35">
      <c r="A15" t="s">
        <v>111</v>
      </c>
      <c r="B15" s="2">
        <f>[8]TAB4_w!B9</f>
        <v>1.2303522022270919</v>
      </c>
      <c r="F15" s="2">
        <f>[8]TAB4_w!C9</f>
        <v>2.3412138874638666</v>
      </c>
    </row>
    <row r="16" spans="1:6" x14ac:dyDescent="0.35">
      <c r="A16" t="s">
        <v>13</v>
      </c>
      <c r="B16" s="2">
        <f>[8]TAB4_w!B10</f>
        <v>0.46415717138155177</v>
      </c>
      <c r="F16" s="2">
        <f>[8]TAB4_w!C10</f>
        <v>2.7387794214057237</v>
      </c>
    </row>
    <row r="17" spans="1:6" x14ac:dyDescent="0.35">
      <c r="A17" t="s">
        <v>12</v>
      </c>
      <c r="B17" s="2">
        <f>[8]TAB4_w!B11</f>
        <v>1.0683918658211722</v>
      </c>
      <c r="F17" s="2">
        <f>[8]TAB4_w!C11</f>
        <v>2.4557465696291914</v>
      </c>
    </row>
    <row r="18" spans="1:6" x14ac:dyDescent="0.35">
      <c r="B18" s="2"/>
      <c r="F18" s="2"/>
    </row>
    <row r="19" spans="1:6" x14ac:dyDescent="0.35">
      <c r="A19" t="s">
        <v>103</v>
      </c>
      <c r="B19" s="2"/>
      <c r="F19" s="2"/>
    </row>
    <row r="20" spans="1:6" x14ac:dyDescent="0.35">
      <c r="A20" t="s">
        <v>104</v>
      </c>
      <c r="B20" s="15"/>
      <c r="F20" s="2"/>
    </row>
    <row r="21" spans="1:6" x14ac:dyDescent="0.35">
      <c r="A21" t="s">
        <v>26</v>
      </c>
    </row>
    <row r="33" customFormat="1" x14ac:dyDescent="0.35"/>
    <row r="34" customFormat="1" x14ac:dyDescent="0.35"/>
    <row r="35" customFormat="1" x14ac:dyDescent="0.35"/>
    <row r="36" customFormat="1" x14ac:dyDescent="0.35"/>
    <row r="37" customFormat="1" x14ac:dyDescent="0.35"/>
    <row r="38" customFormat="1" x14ac:dyDescent="0.35"/>
    <row r="39" customFormat="1" x14ac:dyDescent="0.35"/>
    <row r="40" customFormat="1" x14ac:dyDescent="0.35"/>
    <row r="41" customFormat="1" x14ac:dyDescent="0.35"/>
    <row r="42" customFormat="1" x14ac:dyDescent="0.35"/>
    <row r="43" customFormat="1" x14ac:dyDescent="0.35"/>
    <row r="44" customFormat="1" x14ac:dyDescent="0.35"/>
    <row r="45" customFormat="1" x14ac:dyDescent="0.35"/>
    <row r="46" customFormat="1" x14ac:dyDescent="0.35"/>
    <row r="47" customFormat="1" x14ac:dyDescent="0.35"/>
    <row r="48" customFormat="1" x14ac:dyDescent="0.35"/>
    <row r="49" customFormat="1" x14ac:dyDescent="0.35"/>
    <row r="50" customFormat="1" x14ac:dyDescent="0.35"/>
    <row r="51" customFormat="1" x14ac:dyDescent="0.35"/>
    <row r="52" customFormat="1" x14ac:dyDescent="0.35"/>
    <row r="53" customFormat="1" x14ac:dyDescent="0.35"/>
    <row r="54" customFormat="1" x14ac:dyDescent="0.35"/>
    <row r="55" customFormat="1" x14ac:dyDescent="0.35"/>
    <row r="56" customFormat="1" x14ac:dyDescent="0.35"/>
    <row r="57" customFormat="1" x14ac:dyDescent="0.35"/>
    <row r="58" customFormat="1" x14ac:dyDescent="0.35"/>
    <row r="59" customFormat="1" x14ac:dyDescent="0.35"/>
    <row r="60" customFormat="1" x14ac:dyDescent="0.35"/>
    <row r="61" customFormat="1" x14ac:dyDescent="0.35"/>
    <row r="62" customFormat="1" x14ac:dyDescent="0.35"/>
    <row r="63" customFormat="1" x14ac:dyDescent="0.35"/>
    <row r="64" customFormat="1" x14ac:dyDescent="0.35"/>
    <row r="65" customFormat="1" x14ac:dyDescent="0.35"/>
    <row r="66" customFormat="1" x14ac:dyDescent="0.35"/>
    <row r="67" customFormat="1" x14ac:dyDescent="0.35"/>
    <row r="68" customFormat="1" x14ac:dyDescent="0.35"/>
    <row r="69" customFormat="1" x14ac:dyDescent="0.35"/>
    <row r="70" customFormat="1" x14ac:dyDescent="0.35"/>
    <row r="71" customFormat="1" x14ac:dyDescent="0.35"/>
    <row r="72" customFormat="1" x14ac:dyDescent="0.35"/>
    <row r="73" customFormat="1" x14ac:dyDescent="0.35"/>
    <row r="74" customFormat="1" x14ac:dyDescent="0.35"/>
    <row r="75" customFormat="1" x14ac:dyDescent="0.35"/>
    <row r="76" customFormat="1" x14ac:dyDescent="0.35"/>
    <row r="77" customFormat="1" x14ac:dyDescent="0.35"/>
    <row r="78" customFormat="1" x14ac:dyDescent="0.35"/>
    <row r="79" customFormat="1" x14ac:dyDescent="0.35"/>
    <row r="80" customFormat="1" x14ac:dyDescent="0.35"/>
    <row r="81" customFormat="1" x14ac:dyDescent="0.35"/>
    <row r="82" customFormat="1" x14ac:dyDescent="0.35"/>
    <row r="83" customFormat="1" x14ac:dyDescent="0.35"/>
    <row r="84" customFormat="1" x14ac:dyDescent="0.35"/>
    <row r="85" customFormat="1" x14ac:dyDescent="0.35"/>
    <row r="86" customFormat="1" x14ac:dyDescent="0.35"/>
    <row r="87" customFormat="1" x14ac:dyDescent="0.35"/>
    <row r="88" customFormat="1" x14ac:dyDescent="0.35"/>
    <row r="89" customFormat="1" x14ac:dyDescent="0.35"/>
    <row r="90" customFormat="1" x14ac:dyDescent="0.35"/>
    <row r="91" customFormat="1" x14ac:dyDescent="0.35"/>
    <row r="92" customFormat="1" x14ac:dyDescent="0.35"/>
    <row r="93" customFormat="1" x14ac:dyDescent="0.35"/>
    <row r="94" customFormat="1" x14ac:dyDescent="0.35"/>
    <row r="95" customFormat="1" x14ac:dyDescent="0.35"/>
    <row r="96" customFormat="1" x14ac:dyDescent="0.35"/>
    <row r="97" customFormat="1" x14ac:dyDescent="0.35"/>
    <row r="98" customFormat="1" x14ac:dyDescent="0.35"/>
    <row r="99" customFormat="1" x14ac:dyDescent="0.35"/>
    <row r="100" customFormat="1" x14ac:dyDescent="0.35"/>
    <row r="101" customFormat="1" x14ac:dyDescent="0.35"/>
    <row r="102" customFormat="1" x14ac:dyDescent="0.35"/>
    <row r="103" customFormat="1" x14ac:dyDescent="0.35"/>
    <row r="104" customFormat="1" x14ac:dyDescent="0.35"/>
    <row r="105" customFormat="1" x14ac:dyDescent="0.35"/>
    <row r="106" customFormat="1" x14ac:dyDescent="0.35"/>
    <row r="107" customFormat="1" x14ac:dyDescent="0.35"/>
    <row r="108" customFormat="1" x14ac:dyDescent="0.35"/>
    <row r="109" customFormat="1" x14ac:dyDescent="0.35"/>
    <row r="110" customFormat="1" x14ac:dyDescent="0.35"/>
    <row r="111" customFormat="1" x14ac:dyDescent="0.35"/>
    <row r="112" customFormat="1" x14ac:dyDescent="0.35"/>
    <row r="113" customFormat="1" x14ac:dyDescent="0.35"/>
    <row r="114" customFormat="1" x14ac:dyDescent="0.35"/>
    <row r="115" customFormat="1" x14ac:dyDescent="0.35"/>
    <row r="116" customFormat="1" x14ac:dyDescent="0.35"/>
    <row r="117" customFormat="1" x14ac:dyDescent="0.35"/>
    <row r="118" customFormat="1" x14ac:dyDescent="0.35"/>
    <row r="119" customFormat="1" x14ac:dyDescent="0.35"/>
    <row r="120" customFormat="1" x14ac:dyDescent="0.35"/>
    <row r="121" customFormat="1" x14ac:dyDescent="0.35"/>
    <row r="122" customFormat="1" x14ac:dyDescent="0.35"/>
    <row r="123" customFormat="1" x14ac:dyDescent="0.35"/>
    <row r="124" customFormat="1" x14ac:dyDescent="0.35"/>
    <row r="125" customFormat="1" x14ac:dyDescent="0.35"/>
    <row r="126" customFormat="1" x14ac:dyDescent="0.35"/>
    <row r="127" customFormat="1" x14ac:dyDescent="0.35"/>
    <row r="128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customFormat="1" x14ac:dyDescent="0.35"/>
    <row r="162" customFormat="1" x14ac:dyDescent="0.35"/>
    <row r="163" customFormat="1" x14ac:dyDescent="0.35"/>
    <row r="164" customFormat="1" x14ac:dyDescent="0.35"/>
    <row r="165" customFormat="1" x14ac:dyDescent="0.35"/>
    <row r="166" customFormat="1" x14ac:dyDescent="0.35"/>
    <row r="167" customFormat="1" x14ac:dyDescent="0.35"/>
    <row r="168" customFormat="1" x14ac:dyDescent="0.35"/>
    <row r="169" customFormat="1" x14ac:dyDescent="0.35"/>
    <row r="170" customFormat="1" x14ac:dyDescent="0.35"/>
    <row r="171" customFormat="1" x14ac:dyDescent="0.35"/>
    <row r="172" customFormat="1" x14ac:dyDescent="0.35"/>
    <row r="173" customFormat="1" x14ac:dyDescent="0.35"/>
    <row r="174" customFormat="1" x14ac:dyDescent="0.35"/>
    <row r="175" customFormat="1" x14ac:dyDescent="0.35"/>
    <row r="176" customFormat="1" x14ac:dyDescent="0.35"/>
    <row r="177" customFormat="1" x14ac:dyDescent="0.35"/>
    <row r="178" customFormat="1" x14ac:dyDescent="0.35"/>
    <row r="179" customFormat="1" x14ac:dyDescent="0.35"/>
    <row r="180" customFormat="1" x14ac:dyDescent="0.35"/>
    <row r="181" customFormat="1" x14ac:dyDescent="0.35"/>
    <row r="182" customFormat="1" x14ac:dyDescent="0.35"/>
    <row r="183" customFormat="1" x14ac:dyDescent="0.35"/>
    <row r="184" customFormat="1" x14ac:dyDescent="0.35"/>
    <row r="185" customFormat="1" x14ac:dyDescent="0.35"/>
    <row r="186" customFormat="1" x14ac:dyDescent="0.35"/>
    <row r="187" customFormat="1" x14ac:dyDescent="0.35"/>
    <row r="188" customFormat="1" x14ac:dyDescent="0.35"/>
    <row r="189" customFormat="1" x14ac:dyDescent="0.35"/>
    <row r="190" customFormat="1" x14ac:dyDescent="0.35"/>
    <row r="191" customFormat="1" x14ac:dyDescent="0.35"/>
    <row r="192" customFormat="1" x14ac:dyDescent="0.35"/>
    <row r="193" customFormat="1" x14ac:dyDescent="0.35"/>
    <row r="194" customFormat="1" x14ac:dyDescent="0.35"/>
    <row r="195" customFormat="1" x14ac:dyDescent="0.35"/>
    <row r="196" customFormat="1" x14ac:dyDescent="0.35"/>
    <row r="197" customFormat="1" x14ac:dyDescent="0.35"/>
    <row r="198" customFormat="1" x14ac:dyDescent="0.35"/>
    <row r="199" customFormat="1" x14ac:dyDescent="0.35"/>
    <row r="200" customFormat="1" x14ac:dyDescent="0.35"/>
    <row r="201" customFormat="1" x14ac:dyDescent="0.35"/>
    <row r="202" customFormat="1" x14ac:dyDescent="0.35"/>
    <row r="203" customFormat="1" x14ac:dyDescent="0.35"/>
    <row r="204" customFormat="1" x14ac:dyDescent="0.35"/>
    <row r="205" customFormat="1" x14ac:dyDescent="0.35"/>
    <row r="206" customFormat="1" x14ac:dyDescent="0.35"/>
    <row r="207" customFormat="1" x14ac:dyDescent="0.35"/>
    <row r="208" customFormat="1" x14ac:dyDescent="0.35"/>
    <row r="209" customFormat="1" x14ac:dyDescent="0.35"/>
    <row r="210" customFormat="1" x14ac:dyDescent="0.35"/>
    <row r="211" customFormat="1" x14ac:dyDescent="0.35"/>
    <row r="212" customFormat="1" x14ac:dyDescent="0.35"/>
    <row r="213" customFormat="1" x14ac:dyDescent="0.35"/>
    <row r="214" customFormat="1" x14ac:dyDescent="0.35"/>
    <row r="215" customFormat="1" x14ac:dyDescent="0.35"/>
    <row r="216" customFormat="1" x14ac:dyDescent="0.35"/>
    <row r="217" customFormat="1" x14ac:dyDescent="0.35"/>
    <row r="218" customFormat="1" x14ac:dyDescent="0.35"/>
    <row r="219" customFormat="1" x14ac:dyDescent="0.35"/>
    <row r="220" customFormat="1" x14ac:dyDescent="0.35"/>
    <row r="221" customFormat="1" x14ac:dyDescent="0.35"/>
    <row r="222" customFormat="1" x14ac:dyDescent="0.35"/>
    <row r="223" customFormat="1" x14ac:dyDescent="0.35"/>
    <row r="224" customFormat="1" x14ac:dyDescent="0.35"/>
    <row r="225" customFormat="1" x14ac:dyDescent="0.35"/>
    <row r="226" customFormat="1" x14ac:dyDescent="0.35"/>
    <row r="227" customFormat="1" x14ac:dyDescent="0.35"/>
    <row r="228" customFormat="1" x14ac:dyDescent="0.35"/>
    <row r="229" customFormat="1" x14ac:dyDescent="0.35"/>
    <row r="230" customFormat="1" x14ac:dyDescent="0.35"/>
    <row r="231" customFormat="1" x14ac:dyDescent="0.35"/>
    <row r="232" customFormat="1" x14ac:dyDescent="0.35"/>
    <row r="233" customFormat="1" x14ac:dyDescent="0.35"/>
    <row r="234" customFormat="1" x14ac:dyDescent="0.35"/>
    <row r="235" customFormat="1" x14ac:dyDescent="0.35"/>
    <row r="236" customFormat="1" x14ac:dyDescent="0.35"/>
    <row r="237" customFormat="1" x14ac:dyDescent="0.35"/>
    <row r="238" customFormat="1" x14ac:dyDescent="0.35"/>
    <row r="239" customFormat="1" x14ac:dyDescent="0.35"/>
    <row r="240" customFormat="1" x14ac:dyDescent="0.35"/>
    <row r="241" customFormat="1" x14ac:dyDescent="0.35"/>
    <row r="242" customFormat="1" x14ac:dyDescent="0.35"/>
    <row r="243" customFormat="1" x14ac:dyDescent="0.35"/>
    <row r="244" customFormat="1" x14ac:dyDescent="0.35"/>
    <row r="245" customFormat="1" x14ac:dyDescent="0.35"/>
    <row r="246" customFormat="1" x14ac:dyDescent="0.35"/>
    <row r="247" customFormat="1" x14ac:dyDescent="0.35"/>
    <row r="248" customFormat="1" x14ac:dyDescent="0.35"/>
    <row r="249" customFormat="1" x14ac:dyDescent="0.35"/>
    <row r="250" customFormat="1" x14ac:dyDescent="0.35"/>
    <row r="251" customFormat="1" x14ac:dyDescent="0.35"/>
    <row r="252" customFormat="1" x14ac:dyDescent="0.35"/>
    <row r="253" customFormat="1" x14ac:dyDescent="0.35"/>
    <row r="254" customFormat="1" x14ac:dyDescent="0.35"/>
    <row r="255" customFormat="1" x14ac:dyDescent="0.35"/>
    <row r="256" customFormat="1" x14ac:dyDescent="0.35"/>
    <row r="257" customFormat="1" x14ac:dyDescent="0.35"/>
    <row r="258" customFormat="1" x14ac:dyDescent="0.35"/>
    <row r="259" customFormat="1" x14ac:dyDescent="0.35"/>
    <row r="260" customFormat="1" x14ac:dyDescent="0.35"/>
    <row r="261" customFormat="1" x14ac:dyDescent="0.35"/>
    <row r="262" customFormat="1" x14ac:dyDescent="0.35"/>
    <row r="263" customFormat="1" x14ac:dyDescent="0.35"/>
    <row r="264" customFormat="1" x14ac:dyDescent="0.35"/>
    <row r="265" customFormat="1" x14ac:dyDescent="0.35"/>
    <row r="266" customFormat="1" x14ac:dyDescent="0.35"/>
    <row r="267" customFormat="1" x14ac:dyDescent="0.35"/>
    <row r="268" customFormat="1" x14ac:dyDescent="0.35"/>
    <row r="269" customFormat="1" x14ac:dyDescent="0.35"/>
    <row r="270" customFormat="1" x14ac:dyDescent="0.35"/>
    <row r="271" customFormat="1" x14ac:dyDescent="0.35"/>
    <row r="272" customFormat="1" x14ac:dyDescent="0.35"/>
    <row r="273" customFormat="1" x14ac:dyDescent="0.35"/>
    <row r="274" customFormat="1" x14ac:dyDescent="0.35"/>
    <row r="275" customFormat="1" x14ac:dyDescent="0.35"/>
    <row r="276" customFormat="1" x14ac:dyDescent="0.35"/>
    <row r="277" customFormat="1" x14ac:dyDescent="0.35"/>
    <row r="278" customFormat="1" x14ac:dyDescent="0.35"/>
    <row r="279" customFormat="1" x14ac:dyDescent="0.35"/>
    <row r="280" customFormat="1" x14ac:dyDescent="0.35"/>
    <row r="282" customFormat="1" x14ac:dyDescent="0.35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45120-4A75-4012-9BD8-D25F28008E3A}">
  <dimension ref="A1:R282"/>
  <sheetViews>
    <sheetView topLeftCell="A25" workbookViewId="0">
      <selection activeCell="B44" sqref="B44"/>
    </sheetView>
  </sheetViews>
  <sheetFormatPr defaultRowHeight="14.5" x14ac:dyDescent="0.35"/>
  <cols>
    <col min="1" max="1" width="42.26953125" customWidth="1"/>
    <col min="2" max="2" width="9.1796875" customWidth="1"/>
    <col min="3" max="3" width="10.1796875" customWidth="1"/>
    <col min="4" max="10" width="10.1796875" bestFit="1" customWidth="1"/>
  </cols>
  <sheetData>
    <row r="1" spans="1:18" ht="18.5" x14ac:dyDescent="0.45">
      <c r="A1" s="7" t="s">
        <v>17</v>
      </c>
    </row>
    <row r="2" spans="1:18" s="1" customFormat="1" x14ac:dyDescent="0.35"/>
    <row r="4" spans="1:18" x14ac:dyDescent="0.35">
      <c r="A4" s="8" t="s">
        <v>27</v>
      </c>
    </row>
    <row r="5" spans="1:18" x14ac:dyDescent="0.35">
      <c r="A5" s="1" t="s">
        <v>28</v>
      </c>
    </row>
    <row r="6" spans="1:18" x14ac:dyDescent="0.35">
      <c r="A6" t="s">
        <v>29</v>
      </c>
    </row>
    <row r="7" spans="1:18" s="1" customFormat="1" x14ac:dyDescent="0.35">
      <c r="B7" s="1" t="str">
        <f>+[9]tab14_w!B1</f>
        <v>2021</v>
      </c>
      <c r="C7" s="1" t="str">
        <f>+[9]tab14_w!C1</f>
        <v>2022</v>
      </c>
      <c r="D7" s="1" t="str">
        <f>+[9]tab14_w!D1</f>
        <v>2023</v>
      </c>
      <c r="E7" s="28" t="str">
        <f>+[9]tab14_w!E1</f>
        <v>2024</v>
      </c>
      <c r="F7" s="28" t="str">
        <f>+[9]tab14_w!F1</f>
        <v>2025</v>
      </c>
      <c r="G7" s="28" t="str">
        <f>+[9]tab14_w!G1</f>
        <v>2026</v>
      </c>
      <c r="H7" s="28" t="str">
        <f>+[9]tab14_w!H1</f>
        <v>2027</v>
      </c>
      <c r="I7" s="28" t="str">
        <f>+[9]tab14_w!I1</f>
        <v>2028</v>
      </c>
    </row>
    <row r="8" spans="1:18" x14ac:dyDescent="0.35">
      <c r="A8" t="s">
        <v>65</v>
      </c>
      <c r="B8" s="2">
        <f>+[9]tab14_w!B2</f>
        <v>445.1</v>
      </c>
      <c r="C8" s="2">
        <f>+[9]tab14_w!C2</f>
        <v>463.92500000000001</v>
      </c>
      <c r="D8" s="2">
        <f>+[9]tab14_w!D2</f>
        <v>473.67499999999995</v>
      </c>
      <c r="E8" s="16">
        <f>+[9]tab14_w!E2</f>
        <v>484.47027500000002</v>
      </c>
      <c r="F8" s="16">
        <f>+[9]tab14_w!F2</f>
        <v>492.62374999999997</v>
      </c>
      <c r="G8" s="16">
        <f>+[9]tab14_w!G2</f>
        <v>503.82825000000003</v>
      </c>
      <c r="H8" s="16">
        <f>+[9]tab14_w!H2</f>
        <v>511.24590000000001</v>
      </c>
      <c r="I8" s="16">
        <f>+[9]tab14_w!I2</f>
        <v>518.47564999999997</v>
      </c>
      <c r="K8" s="2">
        <f>B8</f>
        <v>445.1</v>
      </c>
      <c r="L8" s="2">
        <f t="shared" ref="L8:R8" si="0">C8</f>
        <v>463.92500000000001</v>
      </c>
      <c r="M8" s="2">
        <f t="shared" si="0"/>
        <v>473.67499999999995</v>
      </c>
      <c r="N8" s="2">
        <f t="shared" si="0"/>
        <v>484.47027500000002</v>
      </c>
      <c r="O8" s="2">
        <f t="shared" si="0"/>
        <v>492.62374999999997</v>
      </c>
      <c r="P8" s="2">
        <f t="shared" si="0"/>
        <v>503.82825000000003</v>
      </c>
      <c r="Q8" s="2">
        <f t="shared" si="0"/>
        <v>511.24590000000001</v>
      </c>
      <c r="R8" s="2">
        <f t="shared" si="0"/>
        <v>518.47564999999997</v>
      </c>
    </row>
    <row r="9" spans="1:18" x14ac:dyDescent="0.35">
      <c r="B9" s="12">
        <f>+[9]tab14_w!B3</f>
        <v>4.3855534709193345</v>
      </c>
      <c r="C9" s="12">
        <f>+[9]tab14_w!C3</f>
        <v>4.2293866546843306</v>
      </c>
      <c r="D9" s="12">
        <f>+[9]tab14_w!D3</f>
        <v>2.1016328070269763</v>
      </c>
      <c r="E9" s="18">
        <f>+[9]tab14_w!E3</f>
        <v>2.2790468147991794</v>
      </c>
      <c r="F9" s="18">
        <f>+[9]tab14_w!F3</f>
        <v>1.6829670303301736</v>
      </c>
      <c r="G9" s="18">
        <f>+[9]tab14_w!G3</f>
        <v>2.2744538808776582</v>
      </c>
      <c r="H9" s="18">
        <f>+[9]tab14_w!H3</f>
        <v>1.4722576592320902</v>
      </c>
      <c r="I9" s="18">
        <f>+[9]tab14_w!I3</f>
        <v>1.4141433701473138</v>
      </c>
      <c r="K9" s="2">
        <f t="shared" ref="K9:R9" si="1">B10</f>
        <v>41.098239655227282</v>
      </c>
      <c r="L9" s="2">
        <f t="shared" si="1"/>
        <v>44.532879852165017</v>
      </c>
      <c r="M9" s="2">
        <f t="shared" si="1"/>
        <v>43.922396229968044</v>
      </c>
      <c r="N9" s="2">
        <f t="shared" si="1"/>
        <v>44.702820000000003</v>
      </c>
      <c r="O9" s="2">
        <f t="shared" si="1"/>
        <v>44.8504875</v>
      </c>
      <c r="P9" s="2">
        <f t="shared" si="1"/>
        <v>45.188845000000001</v>
      </c>
      <c r="Q9" s="2">
        <f t="shared" si="1"/>
        <v>45.123582499999998</v>
      </c>
      <c r="R9" s="2">
        <f t="shared" si="1"/>
        <v>44.964235000000002</v>
      </c>
    </row>
    <row r="10" spans="1:18" x14ac:dyDescent="0.35">
      <c r="A10" s="37" t="s">
        <v>30</v>
      </c>
      <c r="B10" s="2">
        <f>+[9]tab14_w!B4</f>
        <v>41.098239655227282</v>
      </c>
      <c r="C10" s="2">
        <f>+[9]tab14_w!C4</f>
        <v>44.532879852165017</v>
      </c>
      <c r="D10" s="2">
        <f>+[9]tab14_w!D4</f>
        <v>43.922396229968044</v>
      </c>
      <c r="E10" s="16">
        <f>+[9]tab14_w!E4</f>
        <v>44.702820000000003</v>
      </c>
      <c r="F10" s="16">
        <f>+[9]tab14_w!F4</f>
        <v>44.8504875</v>
      </c>
      <c r="G10" s="16">
        <f>+[9]tab14_w!G4</f>
        <v>45.188845000000001</v>
      </c>
      <c r="H10" s="16">
        <f>+[9]tab14_w!H4</f>
        <v>45.123582499999998</v>
      </c>
      <c r="I10" s="16">
        <f>+[9]tab14_w!I4</f>
        <v>44.964235000000002</v>
      </c>
      <c r="K10" s="2">
        <f t="shared" ref="K10:R10" si="2">B12</f>
        <v>30.977436373392475</v>
      </c>
      <c r="L10" s="2">
        <f t="shared" si="2"/>
        <v>32.502263468827316</v>
      </c>
      <c r="M10" s="2">
        <f t="shared" si="2"/>
        <v>34.166027345632919</v>
      </c>
      <c r="N10" s="2">
        <f t="shared" si="2"/>
        <v>34.159790000000001</v>
      </c>
      <c r="O10" s="2">
        <f t="shared" si="2"/>
        <v>35.00132</v>
      </c>
      <c r="P10" s="2">
        <f t="shared" si="2"/>
        <v>36.455314999999999</v>
      </c>
      <c r="Q10" s="2">
        <f t="shared" si="2"/>
        <v>36.815572500000002</v>
      </c>
      <c r="R10" s="2">
        <f t="shared" si="2"/>
        <v>37.5924075</v>
      </c>
    </row>
    <row r="11" spans="1:18" x14ac:dyDescent="0.35">
      <c r="B11" s="12">
        <f>+[9]tab14_w!B5</f>
        <v>-0.89661608714678431</v>
      </c>
      <c r="C11" s="12">
        <f>+[9]tab14_w!C5</f>
        <v>8.3571467433906967</v>
      </c>
      <c r="D11" s="12">
        <f>+[9]tab14_w!D5</f>
        <v>-1.3708604164464178</v>
      </c>
      <c r="E11" s="18">
        <f>+[9]tab14_w!E5</f>
        <v>1.7768242104684528</v>
      </c>
      <c r="F11" s="18">
        <f>+[9]tab14_w!F5</f>
        <v>0.33033150928731825</v>
      </c>
      <c r="G11" s="18">
        <f>+[9]tab14_w!G5</f>
        <v>0.75441208972366613</v>
      </c>
      <c r="H11" s="18">
        <f>+[9]tab14_w!H5</f>
        <v>-0.14442170407321653</v>
      </c>
      <c r="I11" s="18">
        <f>+[9]tab14_w!I5</f>
        <v>-0.35313574670183812</v>
      </c>
      <c r="K11" s="2">
        <f t="shared" ref="K11:R11" si="3">B14</f>
        <v>6.380056820507729</v>
      </c>
      <c r="L11" s="2">
        <f t="shared" si="3"/>
        <v>6.2339215949822755</v>
      </c>
      <c r="M11" s="2">
        <f t="shared" si="3"/>
        <v>7.6436636580172514</v>
      </c>
      <c r="N11" s="2">
        <f t="shared" si="3"/>
        <v>6.9574449999999999</v>
      </c>
      <c r="O11" s="2">
        <f t="shared" si="3"/>
        <v>6.9399042499999997</v>
      </c>
      <c r="P11" s="2">
        <f t="shared" si="3"/>
        <v>6.8807355000000001</v>
      </c>
      <c r="Q11" s="2">
        <f t="shared" si="3"/>
        <v>6.8736232499999996</v>
      </c>
      <c r="R11" s="2">
        <f t="shared" si="3"/>
        <v>6.8608197499999992</v>
      </c>
    </row>
    <row r="12" spans="1:18" x14ac:dyDescent="0.35">
      <c r="A12" s="37" t="s">
        <v>93</v>
      </c>
      <c r="B12" s="2">
        <f>+[9]tab14_w!B6</f>
        <v>30.977436373392475</v>
      </c>
      <c r="C12" s="2">
        <f>+[9]tab14_w!C6</f>
        <v>32.502263468827316</v>
      </c>
      <c r="D12" s="2">
        <f>+[9]tab14_w!D6</f>
        <v>34.166027345632919</v>
      </c>
      <c r="E12" s="16">
        <f>+[9]tab14_w!E6</f>
        <v>34.159790000000001</v>
      </c>
      <c r="F12" s="16">
        <f>+[9]tab14_w!F6</f>
        <v>35.00132</v>
      </c>
      <c r="G12" s="16">
        <f>+[9]tab14_w!G6</f>
        <v>36.455314999999999</v>
      </c>
      <c r="H12" s="16">
        <f>+[9]tab14_w!H6</f>
        <v>36.815572500000002</v>
      </c>
      <c r="I12" s="16">
        <f>+[9]tab14_w!I6</f>
        <v>37.5924075</v>
      </c>
      <c r="K12" s="2">
        <f t="shared" ref="K12:R12" si="4">B16</f>
        <v>65.316897708957868</v>
      </c>
      <c r="L12" s="2">
        <f t="shared" si="4"/>
        <v>60.614379376810959</v>
      </c>
      <c r="M12" s="2">
        <f t="shared" si="4"/>
        <v>66.046060168583637</v>
      </c>
      <c r="N12" s="2">
        <f t="shared" si="4"/>
        <v>64.134294999999995</v>
      </c>
      <c r="O12" s="2">
        <f t="shared" si="4"/>
        <v>63.344607500000002</v>
      </c>
      <c r="P12" s="2">
        <f t="shared" si="4"/>
        <v>64.797842500000002</v>
      </c>
      <c r="Q12" s="2">
        <f t="shared" si="4"/>
        <v>64.885490000000004</v>
      </c>
      <c r="R12" s="2">
        <f t="shared" si="4"/>
        <v>64.789627499999995</v>
      </c>
    </row>
    <row r="13" spans="1:18" x14ac:dyDescent="0.35">
      <c r="A13" s="19"/>
      <c r="B13" s="12">
        <f>+[9]tab14_w!B7</f>
        <v>9.6012248878149862</v>
      </c>
      <c r="C13" s="12">
        <f>+[9]tab14_w!C7</f>
        <v>4.922379880165173</v>
      </c>
      <c r="D13" s="12">
        <f>+[9]tab14_w!D7</f>
        <v>5.1189169591259631</v>
      </c>
      <c r="E13" s="18">
        <f>+[9]tab14_w!E7</f>
        <v>-1.82559873579069E-2</v>
      </c>
      <c r="F13" s="18">
        <f>+[9]tab14_w!F7</f>
        <v>2.4635104606907765</v>
      </c>
      <c r="G13" s="18">
        <f>+[9]tab14_w!G7</f>
        <v>4.1541147591005023</v>
      </c>
      <c r="H13" s="18">
        <f>+[9]tab14_w!H7</f>
        <v>0.98821667018924586</v>
      </c>
      <c r="I13" s="18">
        <f>+[9]tab14_w!I7</f>
        <v>2.1100717637896338</v>
      </c>
      <c r="K13" s="2">
        <f t="shared" ref="K13:R13" si="5">B18</f>
        <v>30.721993339585492</v>
      </c>
      <c r="L13" s="2">
        <f t="shared" si="5"/>
        <v>30.713653534606216</v>
      </c>
      <c r="M13" s="2">
        <f t="shared" si="5"/>
        <v>31.884911516936732</v>
      </c>
      <c r="N13" s="2">
        <f t="shared" si="5"/>
        <v>35.251959999999997</v>
      </c>
      <c r="O13" s="2">
        <f t="shared" si="5"/>
        <v>34.865155000000001</v>
      </c>
      <c r="P13" s="2">
        <f t="shared" si="5"/>
        <v>37.030567499999997</v>
      </c>
      <c r="Q13" s="2">
        <f t="shared" si="5"/>
        <v>37.655992499999996</v>
      </c>
      <c r="R13" s="2">
        <f t="shared" si="5"/>
        <v>38.381554999999999</v>
      </c>
    </row>
    <row r="14" spans="1:18" x14ac:dyDescent="0.35">
      <c r="A14" s="37" t="s">
        <v>66</v>
      </c>
      <c r="B14" s="2">
        <f>+[9]tab14_w!B8</f>
        <v>6.380056820507729</v>
      </c>
      <c r="C14" s="2">
        <f>+[9]tab14_w!C8</f>
        <v>6.2339215949822755</v>
      </c>
      <c r="D14" s="2">
        <f>+[9]tab14_w!D8</f>
        <v>7.6436636580172514</v>
      </c>
      <c r="E14" s="16">
        <f>+[9]tab14_w!E8</f>
        <v>6.9574449999999999</v>
      </c>
      <c r="F14" s="16">
        <f>+[9]tab14_w!F8</f>
        <v>6.9399042499999997</v>
      </c>
      <c r="G14" s="16">
        <f>+[9]tab14_w!G8</f>
        <v>6.8807355000000001</v>
      </c>
      <c r="H14" s="16">
        <f>+[9]tab14_w!H8</f>
        <v>6.8736232499999996</v>
      </c>
      <c r="I14" s="16">
        <f>+[9]tab14_w!I8</f>
        <v>6.8608197499999992</v>
      </c>
      <c r="K14" s="2">
        <f t="shared" ref="K14:R14" si="6">B20</f>
        <v>7.2085792272346296</v>
      </c>
      <c r="L14" s="2">
        <f t="shared" si="6"/>
        <v>7.6301784694816286</v>
      </c>
      <c r="M14" s="2">
        <f t="shared" si="6"/>
        <v>8.198252317568743</v>
      </c>
      <c r="N14" s="2">
        <f t="shared" si="6"/>
        <v>7.3717085000000004</v>
      </c>
      <c r="O14" s="2">
        <f t="shared" si="6"/>
        <v>8.0657222500000003</v>
      </c>
      <c r="P14" s="2">
        <f t="shared" si="6"/>
        <v>8.0723130000000012</v>
      </c>
      <c r="Q14" s="2">
        <f t="shared" si="6"/>
        <v>8.1725530000000006</v>
      </c>
      <c r="R14" s="2">
        <f t="shared" si="6"/>
        <v>8.2867612499999996</v>
      </c>
    </row>
    <row r="15" spans="1:18" x14ac:dyDescent="0.35">
      <c r="A15" s="19"/>
      <c r="B15" s="12">
        <f>+[9]tab14_w!B9</f>
        <v>-18.109417390898695</v>
      </c>
      <c r="C15" s="12">
        <f>+[9]tab14_w!C9</f>
        <v>-2.2905003769829069</v>
      </c>
      <c r="D15" s="12">
        <f>+[9]tab14_w!D9</f>
        <v>22.614048661915898</v>
      </c>
      <c r="E15" s="18">
        <f>+[9]tab14_w!E9</f>
        <v>-8.9776145147032143</v>
      </c>
      <c r="F15" s="18">
        <f>+[9]tab14_w!F9</f>
        <v>-0.25211482088611792</v>
      </c>
      <c r="G15" s="18">
        <f>+[9]tab14_w!G9</f>
        <v>-0.85258741141852612</v>
      </c>
      <c r="H15" s="18">
        <f>+[9]tab14_w!H9</f>
        <v>-0.10336467663959459</v>
      </c>
      <c r="I15" s="18">
        <f>+[9]tab14_w!I9</f>
        <v>-0.18627002869265885</v>
      </c>
      <c r="K15" s="2">
        <f t="shared" ref="K15:R15" si="7">B22</f>
        <v>43.424136323747319</v>
      </c>
      <c r="L15" s="2">
        <f t="shared" si="7"/>
        <v>49.448132004221556</v>
      </c>
      <c r="M15" s="2">
        <f t="shared" si="7"/>
        <v>47.127899094914795</v>
      </c>
      <c r="N15" s="2">
        <f t="shared" si="7"/>
        <v>49.271280000000004</v>
      </c>
      <c r="O15" s="2">
        <f t="shared" si="7"/>
        <v>48.808139999999995</v>
      </c>
      <c r="P15" s="2">
        <f t="shared" si="7"/>
        <v>50.334822500000001</v>
      </c>
      <c r="Q15" s="2">
        <f t="shared" si="7"/>
        <v>51.487490000000001</v>
      </c>
      <c r="R15" s="2">
        <f t="shared" si="7"/>
        <v>52.422105000000002</v>
      </c>
    </row>
    <row r="16" spans="1:18" x14ac:dyDescent="0.35">
      <c r="A16" s="37" t="s">
        <v>15</v>
      </c>
      <c r="B16" s="2">
        <f>+[9]tab14_w!B10</f>
        <v>65.316897708957868</v>
      </c>
      <c r="C16" s="2">
        <f>+[9]tab14_w!C10</f>
        <v>60.614379376810959</v>
      </c>
      <c r="D16" s="2">
        <f>+[9]tab14_w!D10</f>
        <v>66.046060168583637</v>
      </c>
      <c r="E16" s="16">
        <f>+[9]tab14_w!E10</f>
        <v>64.134294999999995</v>
      </c>
      <c r="F16" s="16">
        <f>+[9]tab14_w!F10</f>
        <v>63.344607500000002</v>
      </c>
      <c r="G16" s="16">
        <f>+[9]tab14_w!G10</f>
        <v>64.797842500000002</v>
      </c>
      <c r="H16" s="16">
        <f>+[9]tab14_w!H10</f>
        <v>64.885490000000004</v>
      </c>
      <c r="I16" s="16">
        <f>+[9]tab14_w!I10</f>
        <v>64.789627499999995</v>
      </c>
      <c r="K16" s="2">
        <f t="shared" ref="K16:R16" si="8">B24</f>
        <v>25.796951565914501</v>
      </c>
      <c r="L16" s="2">
        <f t="shared" si="8"/>
        <v>29.269966477310223</v>
      </c>
      <c r="M16" s="2">
        <f t="shared" si="8"/>
        <v>29.194732514948271</v>
      </c>
      <c r="N16" s="2">
        <f t="shared" si="8"/>
        <v>29.515915</v>
      </c>
      <c r="O16" s="2">
        <f t="shared" si="8"/>
        <v>30.344077500000001</v>
      </c>
      <c r="P16" s="2">
        <f t="shared" si="8"/>
        <v>30.6137075</v>
      </c>
      <c r="Q16" s="2">
        <f t="shared" si="8"/>
        <v>31.116412499999999</v>
      </c>
      <c r="R16" s="2">
        <f t="shared" si="8"/>
        <v>31.675987500000002</v>
      </c>
    </row>
    <row r="17" spans="1:18" x14ac:dyDescent="0.35">
      <c r="A17" s="19"/>
      <c r="B17" s="12">
        <f>+[9]tab14_w!B11</f>
        <v>8.803555483349367</v>
      </c>
      <c r="C17" s="12">
        <f>+[9]tab14_w!C11</f>
        <v>-7.199543299041256</v>
      </c>
      <c r="D17" s="12">
        <f>+[9]tab14_w!D11</f>
        <v>8.9610433161519065</v>
      </c>
      <c r="E17" s="18">
        <f>+[9]tab14_w!E11</f>
        <v>-2.8945938087810652</v>
      </c>
      <c r="F17" s="18">
        <f>+[9]tab14_w!F11</f>
        <v>-1.2313030025511207</v>
      </c>
      <c r="G17" s="18">
        <f>+[9]tab14_w!G11</f>
        <v>2.2941731859337899</v>
      </c>
      <c r="H17" s="18">
        <f>+[9]tab14_w!H11</f>
        <v>0.13526299120221186</v>
      </c>
      <c r="I17" s="18">
        <f>+[9]tab14_w!I11</f>
        <v>-0.14774104349063455</v>
      </c>
      <c r="K17" s="2">
        <f t="shared" ref="K17:R17" si="9">B26</f>
        <v>40.987026708023237</v>
      </c>
      <c r="L17" s="2">
        <f t="shared" si="9"/>
        <v>44.474565773073351</v>
      </c>
      <c r="M17" s="2">
        <f t="shared" si="9"/>
        <v>44.465794012041933</v>
      </c>
      <c r="N17" s="2">
        <f t="shared" si="9"/>
        <v>45.773732500000001</v>
      </c>
      <c r="O17" s="2">
        <f t="shared" si="9"/>
        <v>46.3874925</v>
      </c>
      <c r="P17" s="2">
        <f t="shared" si="9"/>
        <v>46.874865</v>
      </c>
      <c r="Q17" s="2">
        <f t="shared" si="9"/>
        <v>47.293385000000001</v>
      </c>
      <c r="R17" s="2">
        <f t="shared" si="9"/>
        <v>47.547082500000002</v>
      </c>
    </row>
    <row r="18" spans="1:18" x14ac:dyDescent="0.35">
      <c r="A18" s="37" t="s">
        <v>16</v>
      </c>
      <c r="B18" s="2">
        <f>+[9]tab14_w!B12</f>
        <v>30.721993339585492</v>
      </c>
      <c r="C18" s="2">
        <f>+[9]tab14_w!C12</f>
        <v>30.713653534606216</v>
      </c>
      <c r="D18" s="2">
        <f>+[9]tab14_w!D12</f>
        <v>31.884911516936732</v>
      </c>
      <c r="E18" s="16">
        <f>+[9]tab14_w!E12</f>
        <v>35.251959999999997</v>
      </c>
      <c r="F18" s="16">
        <f>+[9]tab14_w!F12</f>
        <v>34.865155000000001</v>
      </c>
      <c r="G18" s="16">
        <f>+[9]tab14_w!G12</f>
        <v>37.030567499999997</v>
      </c>
      <c r="H18" s="16">
        <f>+[9]tab14_w!H12</f>
        <v>37.655992499999996</v>
      </c>
      <c r="I18" s="16">
        <f>+[9]tab14_w!I12</f>
        <v>38.381554999999999</v>
      </c>
      <c r="K18" s="2">
        <f t="shared" ref="K18:R18" si="10">B28</f>
        <v>73.122126274290054</v>
      </c>
      <c r="L18" s="2">
        <f t="shared" si="10"/>
        <v>72.514461577304132</v>
      </c>
      <c r="M18" s="2">
        <f t="shared" si="10"/>
        <v>72.217453081863567</v>
      </c>
      <c r="N18" s="2">
        <f t="shared" si="10"/>
        <v>75.711257500000002</v>
      </c>
      <c r="O18" s="2">
        <f t="shared" si="10"/>
        <v>78.223379999999992</v>
      </c>
      <c r="P18" s="2">
        <f t="shared" si="10"/>
        <v>80.822632499999997</v>
      </c>
      <c r="Q18" s="2">
        <f t="shared" si="10"/>
        <v>83.040817500000003</v>
      </c>
      <c r="R18" s="2">
        <f t="shared" si="10"/>
        <v>85.1015625</v>
      </c>
    </row>
    <row r="19" spans="1:18" x14ac:dyDescent="0.35">
      <c r="B19" s="12">
        <f>+[9]tab14_w!B13</f>
        <v>11.656857172896773</v>
      </c>
      <c r="C19" s="12">
        <f>+[9]tab14_w!C13</f>
        <v>-2.7146041232062323E-2</v>
      </c>
      <c r="D19" s="12">
        <f>+[9]tab14_w!D13</f>
        <v>3.8134765732471987</v>
      </c>
      <c r="E19" s="18">
        <f>+[9]tab14_w!E13</f>
        <v>10.560005729590127</v>
      </c>
      <c r="F19" s="18">
        <f>+[9]tab14_w!F13</f>
        <v>-1.0972581382708846</v>
      </c>
      <c r="G19" s="18">
        <f>+[9]tab14_w!G13</f>
        <v>6.2108213773895304</v>
      </c>
      <c r="H19" s="18">
        <f>+[9]tab14_w!H13</f>
        <v>1.6889425202570862</v>
      </c>
      <c r="I19" s="18">
        <f>+[9]tab14_w!I13</f>
        <v>1.9268181551714614</v>
      </c>
      <c r="K19" s="2">
        <f t="shared" ref="K19:R19" si="11">B30</f>
        <v>8.0297291243482523</v>
      </c>
      <c r="L19" s="2">
        <f t="shared" si="11"/>
        <v>9.7105492193209777</v>
      </c>
      <c r="M19" s="2">
        <f t="shared" si="11"/>
        <v>10.540092232859912</v>
      </c>
      <c r="N19" s="2">
        <f t="shared" si="11"/>
        <v>12.287044999999999</v>
      </c>
      <c r="O19" s="2">
        <f t="shared" si="11"/>
        <v>11.7909475</v>
      </c>
      <c r="P19" s="2">
        <f t="shared" si="11"/>
        <v>12.381655</v>
      </c>
      <c r="Q19" s="2">
        <f t="shared" si="11"/>
        <v>12.719025</v>
      </c>
      <c r="R19" s="2">
        <f t="shared" si="11"/>
        <v>13.1497975</v>
      </c>
    </row>
    <row r="20" spans="1:18" x14ac:dyDescent="0.35">
      <c r="A20" s="37" t="s">
        <v>67</v>
      </c>
      <c r="B20" s="2">
        <f>+[9]tab14_w!B14</f>
        <v>7.2085792272346296</v>
      </c>
      <c r="C20" s="2">
        <f>+[9]tab14_w!C14</f>
        <v>7.6301784694816286</v>
      </c>
      <c r="D20" s="2">
        <f>+[9]tab14_w!D14</f>
        <v>8.198252317568743</v>
      </c>
      <c r="E20" s="16">
        <f>+[9]tab14_w!E14</f>
        <v>7.3717085000000004</v>
      </c>
      <c r="F20" s="16">
        <f>+[9]tab14_w!F14</f>
        <v>8.0657222500000003</v>
      </c>
      <c r="G20" s="16">
        <f>+[9]tab14_w!G14</f>
        <v>8.0723130000000012</v>
      </c>
      <c r="H20" s="16">
        <f>+[9]tab14_w!H14</f>
        <v>8.1725530000000006</v>
      </c>
      <c r="I20" s="16">
        <f>+[9]tab14_w!I14</f>
        <v>8.2867612499999996</v>
      </c>
      <c r="K20" s="2">
        <f t="shared" ref="K20:R20" si="12">B32</f>
        <v>24.834749372289817</v>
      </c>
      <c r="L20" s="2">
        <f t="shared" si="12"/>
        <v>26.706252221126469</v>
      </c>
      <c r="M20" s="2">
        <f t="shared" si="12"/>
        <v>24.85921600231778</v>
      </c>
      <c r="N20" s="2">
        <f t="shared" si="12"/>
        <v>25.484987499999999</v>
      </c>
      <c r="O20" s="2">
        <f t="shared" si="12"/>
        <v>29.037997500000003</v>
      </c>
      <c r="P20" s="2">
        <f t="shared" si="12"/>
        <v>28.9572325</v>
      </c>
      <c r="Q20" s="2">
        <f t="shared" si="12"/>
        <v>29.77373</v>
      </c>
      <c r="R20" s="2">
        <f t="shared" si="12"/>
        <v>30.660472500000001</v>
      </c>
    </row>
    <row r="21" spans="1:18" x14ac:dyDescent="0.35">
      <c r="A21" s="19"/>
      <c r="B21" s="12">
        <f>+[9]tab14_w!B15</f>
        <v>8.0729994456016243</v>
      </c>
      <c r="C21" s="12">
        <f>+[9]tab14_w!C15</f>
        <v>5.8485761057346819</v>
      </c>
      <c r="D21" s="12">
        <f>+[9]tab14_w!D15</f>
        <v>7.4450925408787727</v>
      </c>
      <c r="E21" s="18">
        <f>+[9]tab14_w!E15</f>
        <v>-10.08195143979005</v>
      </c>
      <c r="F21" s="18">
        <f>+[9]tab14_w!F15</f>
        <v>9.4145576971742742</v>
      </c>
      <c r="G21" s="18">
        <f>+[9]tab14_w!G15</f>
        <v>8.1713079073608696E-2</v>
      </c>
      <c r="H21" s="18">
        <f>+[9]tab14_w!H15</f>
        <v>1.2417754366065736</v>
      </c>
      <c r="I21" s="18">
        <f>+[9]tab14_w!I15</f>
        <v>1.397461111601217</v>
      </c>
      <c r="K21" s="2">
        <f t="shared" ref="K21:R21" si="13">B34</f>
        <v>18.968631408100109</v>
      </c>
      <c r="L21" s="2">
        <f t="shared" si="13"/>
        <v>18.102034199137634</v>
      </c>
      <c r="M21" s="2">
        <f t="shared" si="13"/>
        <v>18.69611035615068</v>
      </c>
      <c r="N21" s="2">
        <f t="shared" si="13"/>
        <v>19.246639999999999</v>
      </c>
      <c r="O21" s="2">
        <f t="shared" si="13"/>
        <v>19.796979999999998</v>
      </c>
      <c r="P21" s="2">
        <f t="shared" si="13"/>
        <v>19.458982500000001</v>
      </c>
      <c r="Q21" s="2">
        <f t="shared" si="13"/>
        <v>19.717044999999999</v>
      </c>
      <c r="R21" s="2">
        <f t="shared" si="13"/>
        <v>20.0290125</v>
      </c>
    </row>
    <row r="22" spans="1:18" x14ac:dyDescent="0.35">
      <c r="A22" s="37" t="s">
        <v>94</v>
      </c>
      <c r="B22" s="2">
        <f>+[9]tab14_w!B16</f>
        <v>43.424136323747319</v>
      </c>
      <c r="C22" s="2">
        <f>+[9]tab14_w!C16</f>
        <v>49.448132004221556</v>
      </c>
      <c r="D22" s="2">
        <f>+[9]tab14_w!D16</f>
        <v>47.127899094914795</v>
      </c>
      <c r="E22" s="16">
        <f>+[9]tab14_w!E16</f>
        <v>49.271280000000004</v>
      </c>
      <c r="F22" s="16">
        <f>+[9]tab14_w!F16</f>
        <v>48.808139999999995</v>
      </c>
      <c r="G22" s="16">
        <f>+[9]tab14_w!G16</f>
        <v>50.334822500000001</v>
      </c>
      <c r="H22" s="16">
        <f>+[9]tab14_w!H16</f>
        <v>51.487490000000001</v>
      </c>
      <c r="I22" s="16">
        <f>+[9]tab14_w!I16</f>
        <v>52.422105000000002</v>
      </c>
      <c r="K22" s="2">
        <f t="shared" ref="K22:R22" si="14">B36</f>
        <v>28.2334460983813</v>
      </c>
      <c r="L22" s="2">
        <f t="shared" si="14"/>
        <v>31.471762231632269</v>
      </c>
      <c r="M22" s="2">
        <f t="shared" si="14"/>
        <v>34.712391468195747</v>
      </c>
      <c r="N22" s="2">
        <f t="shared" si="14"/>
        <v>34.601430000000001</v>
      </c>
      <c r="O22" s="2">
        <f t="shared" si="14"/>
        <v>35.167565000000003</v>
      </c>
      <c r="P22" s="2">
        <f t="shared" si="14"/>
        <v>35.9586975</v>
      </c>
      <c r="Q22" s="2">
        <f t="shared" si="14"/>
        <v>36.571150000000003</v>
      </c>
      <c r="R22" s="2">
        <f t="shared" si="14"/>
        <v>37.014227500000004</v>
      </c>
    </row>
    <row r="23" spans="1:18" x14ac:dyDescent="0.35">
      <c r="A23" s="37" t="s">
        <v>95</v>
      </c>
      <c r="B23" s="12">
        <f>+[9]tab14_w!B17</f>
        <v>-2.8569499199094017</v>
      </c>
      <c r="C23" s="12">
        <f>+[9]tab14_w!C17</f>
        <v>13.87245939806958</v>
      </c>
      <c r="D23" s="12">
        <f>+[9]tab14_w!D17</f>
        <v>-4.6922559361972986</v>
      </c>
      <c r="E23" s="18">
        <f>+[9]tab14_w!E17</f>
        <v>4.5480086026505884</v>
      </c>
      <c r="F23" s="18">
        <f>+[9]tab14_w!F17</f>
        <v>-0.93997963925437356</v>
      </c>
      <c r="G23" s="18">
        <f>+[9]tab14_w!G17</f>
        <v>3.1279259975897533</v>
      </c>
      <c r="H23" s="18">
        <f>+[9]tab14_w!H17</f>
        <v>2.2900001286385807</v>
      </c>
      <c r="I23" s="18">
        <f>+[9]tab14_w!I17</f>
        <v>1.8152273494008053</v>
      </c>
      <c r="K23" s="2"/>
      <c r="L23" s="2"/>
      <c r="M23" s="2"/>
      <c r="N23" s="2"/>
      <c r="O23" s="2"/>
      <c r="P23" s="2"/>
      <c r="Q23" s="2"/>
      <c r="R23" s="2"/>
    </row>
    <row r="24" spans="1:18" x14ac:dyDescent="0.35">
      <c r="A24" s="37" t="s">
        <v>96</v>
      </c>
      <c r="B24" s="2">
        <f>+[9]tab14_w!B18</f>
        <v>25.796951565914501</v>
      </c>
      <c r="C24" s="2">
        <f>+[9]tab14_w!C18</f>
        <v>29.269966477310223</v>
      </c>
      <c r="D24" s="2">
        <f>+[9]tab14_w!D18</f>
        <v>29.194732514948271</v>
      </c>
      <c r="E24" s="16">
        <f>+[9]tab14_w!E18</f>
        <v>29.515915</v>
      </c>
      <c r="F24" s="16">
        <f>+[9]tab14_w!F18</f>
        <v>30.344077500000001</v>
      </c>
      <c r="G24" s="16">
        <f>+[9]tab14_w!G18</f>
        <v>30.6137075</v>
      </c>
      <c r="H24" s="16">
        <f>+[9]tab14_w!H18</f>
        <v>31.116412499999999</v>
      </c>
      <c r="I24" s="16">
        <f>+[9]tab14_w!I18</f>
        <v>31.675987500000002</v>
      </c>
      <c r="K24" s="2">
        <f>B9</f>
        <v>4.3855534709193345</v>
      </c>
      <c r="L24" s="2"/>
      <c r="M24" s="2"/>
      <c r="N24" s="2"/>
      <c r="O24" s="2"/>
      <c r="P24" s="2"/>
      <c r="Q24" s="2"/>
      <c r="R24" s="2"/>
    </row>
    <row r="25" spans="1:18" x14ac:dyDescent="0.35">
      <c r="A25" s="37"/>
      <c r="B25" s="12">
        <f>+[9]tab14_w!B19</f>
        <v>3.5858872605810665</v>
      </c>
      <c r="C25" s="12">
        <f>+[9]tab14_w!C19</f>
        <v>13.462888832123143</v>
      </c>
      <c r="D25" s="12">
        <f>+[9]tab14_w!D19</f>
        <v>-0.25703467211100062</v>
      </c>
      <c r="E25" s="18">
        <f>+[9]tab14_w!E19</f>
        <v>1.1001384749364629</v>
      </c>
      <c r="F25" s="18">
        <f>+[9]tab14_w!F19</f>
        <v>2.8058167940922862</v>
      </c>
      <c r="G25" s="18">
        <f>+[9]tab14_w!G19</f>
        <v>0.88857537356341609</v>
      </c>
      <c r="H25" s="18">
        <f>+[9]tab14_w!H19</f>
        <v>1.6420912102854457</v>
      </c>
      <c r="I25" s="18">
        <f>+[9]tab14_w!I19</f>
        <v>1.7983274903557778</v>
      </c>
      <c r="K25" s="2">
        <f>C9</f>
        <v>4.2293866546843306</v>
      </c>
      <c r="L25" s="2"/>
      <c r="M25" s="2"/>
      <c r="N25" s="2"/>
      <c r="O25" s="2"/>
      <c r="P25" s="2"/>
      <c r="Q25" s="2"/>
      <c r="R25" s="2"/>
    </row>
    <row r="26" spans="1:18" x14ac:dyDescent="0.35">
      <c r="A26" s="37" t="s">
        <v>97</v>
      </c>
      <c r="B26" s="2">
        <f>+[9]tab14_w!B20</f>
        <v>40.987026708023237</v>
      </c>
      <c r="C26" s="2">
        <f>+[9]tab14_w!C20</f>
        <v>44.474565773073351</v>
      </c>
      <c r="D26" s="2">
        <f>+[9]tab14_w!D20</f>
        <v>44.465794012041933</v>
      </c>
      <c r="E26" s="16">
        <f>+[9]tab14_w!E20</f>
        <v>45.773732500000001</v>
      </c>
      <c r="F26" s="16">
        <f>+[9]tab14_w!F20</f>
        <v>46.3874925</v>
      </c>
      <c r="G26" s="16">
        <f>+[9]tab14_w!G20</f>
        <v>46.874865</v>
      </c>
      <c r="H26" s="16">
        <f>+[9]tab14_w!H20</f>
        <v>47.293385000000001</v>
      </c>
      <c r="I26" s="16">
        <f>+[9]tab14_w!I20</f>
        <v>47.547082500000002</v>
      </c>
      <c r="K26" s="2">
        <f>D9</f>
        <v>2.1016328070269763</v>
      </c>
      <c r="L26" s="2"/>
      <c r="M26" s="2"/>
      <c r="N26" s="2"/>
      <c r="O26" s="2"/>
      <c r="P26" s="2"/>
      <c r="Q26" s="2"/>
      <c r="R26" s="2"/>
    </row>
    <row r="27" spans="1:18" x14ac:dyDescent="0.35">
      <c r="A27" s="37"/>
      <c r="B27" s="12">
        <f>+[9]tab14_w!B21</f>
        <v>12.649223726827085</v>
      </c>
      <c r="C27" s="12">
        <f>+[9]tab14_w!C21</f>
        <v>8.5088852379902704</v>
      </c>
      <c r="D27" s="12">
        <f>+[9]tab14_w!D21</f>
        <v>-1.9723095389345691E-2</v>
      </c>
      <c r="E27" s="18">
        <f>+[9]tab14_w!E21</f>
        <v>2.9414486281384322</v>
      </c>
      <c r="F27" s="18">
        <f>+[9]tab14_w!F21</f>
        <v>1.3408563524943018</v>
      </c>
      <c r="G27" s="18">
        <f>+[9]tab14_w!G21</f>
        <v>1.0506549798957154</v>
      </c>
      <c r="H27" s="18">
        <f>+[9]tab14_w!H21</f>
        <v>0.8928452380609464</v>
      </c>
      <c r="I27" s="18">
        <f>+[9]tab14_w!I21</f>
        <v>0.53643337223587828</v>
      </c>
      <c r="K27" s="2">
        <f>E9</f>
        <v>2.2790468147991794</v>
      </c>
      <c r="L27" s="2"/>
      <c r="M27" s="2"/>
      <c r="N27" s="2"/>
      <c r="O27" s="2"/>
      <c r="P27" s="2"/>
      <c r="Q27" s="2"/>
      <c r="R27" s="2"/>
    </row>
    <row r="28" spans="1:18" x14ac:dyDescent="0.35">
      <c r="A28" s="37" t="s">
        <v>98</v>
      </c>
      <c r="B28" s="2">
        <f>+[9]tab14_w!B22</f>
        <v>73.122126274290054</v>
      </c>
      <c r="C28" s="2">
        <f>+[9]tab14_w!C22</f>
        <v>72.514461577304132</v>
      </c>
      <c r="D28" s="2">
        <f>+[9]tab14_w!D22</f>
        <v>72.217453081863567</v>
      </c>
      <c r="E28" s="16">
        <f>+[9]tab14_w!E22</f>
        <v>75.711257500000002</v>
      </c>
      <c r="F28" s="16">
        <f>+[9]tab14_w!F22</f>
        <v>78.223379999999992</v>
      </c>
      <c r="G28" s="16">
        <f>+[9]tab14_w!G22</f>
        <v>80.822632499999997</v>
      </c>
      <c r="H28" s="16">
        <f>+[9]tab14_w!H22</f>
        <v>83.040817500000003</v>
      </c>
      <c r="I28" s="16">
        <f>+[9]tab14_w!I22</f>
        <v>85.1015625</v>
      </c>
      <c r="K28" s="2">
        <f>F9</f>
        <v>1.6829670303301736</v>
      </c>
      <c r="L28" s="2"/>
      <c r="M28" s="2"/>
      <c r="N28" s="2"/>
      <c r="O28" s="2"/>
      <c r="P28" s="2"/>
      <c r="Q28" s="2"/>
      <c r="R28" s="2"/>
    </row>
    <row r="29" spans="1:18" x14ac:dyDescent="0.35">
      <c r="A29" s="37"/>
      <c r="B29" s="12">
        <f>+[9]tab14_w!B23</f>
        <v>4.4418730246560179</v>
      </c>
      <c r="C29" s="12">
        <f>+[9]tab14_w!C23</f>
        <v>-0.83102711579596811</v>
      </c>
      <c r="D29" s="12">
        <f>+[9]tab14_w!D23</f>
        <v>-0.40958519029192786</v>
      </c>
      <c r="E29" s="18">
        <f>+[9]tab14_w!E23</f>
        <v>4.8378948149500056</v>
      </c>
      <c r="F29" s="18">
        <f>+[9]tab14_w!F23</f>
        <v>3.3180303470722095</v>
      </c>
      <c r="G29" s="18">
        <f>+[9]tab14_w!G23</f>
        <v>3.3228588434813355</v>
      </c>
      <c r="H29" s="18">
        <f>+[9]tab14_w!H23</f>
        <v>2.7445097139096486</v>
      </c>
      <c r="I29" s="18">
        <f>+[9]tab14_w!I23</f>
        <v>2.4816049047204913</v>
      </c>
      <c r="K29" s="2">
        <f>G9</f>
        <v>2.2744538808776582</v>
      </c>
      <c r="L29" s="2"/>
      <c r="M29" s="2"/>
      <c r="N29" s="2"/>
      <c r="O29" s="2"/>
      <c r="P29" s="2"/>
      <c r="Q29" s="2"/>
      <c r="R29" s="2"/>
    </row>
    <row r="30" spans="1:18" x14ac:dyDescent="0.35">
      <c r="A30" s="37" t="s">
        <v>99</v>
      </c>
      <c r="B30" s="2">
        <f>+[9]tab14_w!B24</f>
        <v>8.0297291243482523</v>
      </c>
      <c r="C30" s="2">
        <f>+[9]tab14_w!C24</f>
        <v>9.7105492193209777</v>
      </c>
      <c r="D30" s="2">
        <f>+[9]tab14_w!D24</f>
        <v>10.540092232859912</v>
      </c>
      <c r="E30" s="16">
        <f>+[9]tab14_w!E24</f>
        <v>12.287044999999999</v>
      </c>
      <c r="F30" s="16">
        <f>+[9]tab14_w!F24</f>
        <v>11.7909475</v>
      </c>
      <c r="G30" s="16">
        <f>+[9]tab14_w!G24</f>
        <v>12.381655</v>
      </c>
      <c r="H30" s="16">
        <f>+[9]tab14_w!H24</f>
        <v>12.719025</v>
      </c>
      <c r="I30" s="16">
        <f>+[9]tab14_w!I24</f>
        <v>13.1497975</v>
      </c>
      <c r="K30" s="2">
        <f>H9</f>
        <v>1.4722576592320902</v>
      </c>
      <c r="L30" s="2"/>
      <c r="M30" s="2"/>
      <c r="N30" s="2"/>
      <c r="O30" s="2"/>
      <c r="P30" s="2"/>
      <c r="Q30" s="2"/>
      <c r="R30" s="2"/>
    </row>
    <row r="31" spans="1:18" x14ac:dyDescent="0.35">
      <c r="A31" s="37"/>
      <c r="B31" s="12">
        <f>+[9]tab14_w!B25</f>
        <v>-1.3215701188715512</v>
      </c>
      <c r="C31" s="12">
        <f>+[9]tab14_w!C25</f>
        <v>20.932463211941197</v>
      </c>
      <c r="D31" s="12">
        <f>+[9]tab14_w!D25</f>
        <v>8.5426992315573713</v>
      </c>
      <c r="E31" s="18">
        <f>+[9]tab14_w!E25</f>
        <v>16.574359394064576</v>
      </c>
      <c r="F31" s="18">
        <f>+[9]tab14_w!F25</f>
        <v>-4.0375655822860512</v>
      </c>
      <c r="G31" s="18">
        <f>+[9]tab14_w!G25</f>
        <v>5.0098391159828282</v>
      </c>
      <c r="H31" s="18">
        <f>+[9]tab14_w!H25</f>
        <v>2.7247569085069756</v>
      </c>
      <c r="I31" s="18">
        <f>+[9]tab14_w!I25</f>
        <v>3.3868358620255945</v>
      </c>
      <c r="K31" s="2">
        <f>I9</f>
        <v>1.4141433701473138</v>
      </c>
      <c r="L31" s="2"/>
      <c r="M31" s="2"/>
      <c r="N31" s="2"/>
      <c r="O31" s="2"/>
      <c r="P31" s="2"/>
      <c r="Q31" s="2"/>
      <c r="R31" s="2"/>
    </row>
    <row r="32" spans="1:18" x14ac:dyDescent="0.35">
      <c r="A32" s="37" t="s">
        <v>100</v>
      </c>
      <c r="B32" s="2">
        <f>+[9]tab14_w!B26</f>
        <v>24.834749372289817</v>
      </c>
      <c r="C32" s="2">
        <f>+[9]tab14_w!C26</f>
        <v>26.706252221126469</v>
      </c>
      <c r="D32" s="2">
        <f>+[9]tab14_w!D26</f>
        <v>24.85921600231778</v>
      </c>
      <c r="E32" s="16">
        <f>+[9]tab14_w!E26</f>
        <v>25.484987499999999</v>
      </c>
      <c r="F32" s="16">
        <f>+[9]tab14_w!F26</f>
        <v>29.037997500000003</v>
      </c>
      <c r="G32" s="16">
        <f>+[9]tab14_w!G26</f>
        <v>28.9572325</v>
      </c>
      <c r="H32" s="16">
        <f>+[9]tab14_w!H26</f>
        <v>29.77373</v>
      </c>
      <c r="I32" s="16">
        <f>+[9]tab14_w!I26</f>
        <v>30.660472500000001</v>
      </c>
      <c r="K32" s="2">
        <f>B11</f>
        <v>-0.89661608714678431</v>
      </c>
      <c r="L32" s="2"/>
      <c r="M32" s="2"/>
      <c r="N32" s="2"/>
      <c r="O32" s="2"/>
      <c r="P32" s="2"/>
      <c r="Q32" s="2"/>
      <c r="R32" s="2"/>
    </row>
    <row r="33" spans="1:18" x14ac:dyDescent="0.35">
      <c r="A33" s="37"/>
      <c r="B33" s="12">
        <f>+[9]tab14_w!B27</f>
        <v>-5.1951174788135157</v>
      </c>
      <c r="C33" s="12">
        <f>+[9]tab14_w!C27</f>
        <v>7.5358233770816518</v>
      </c>
      <c r="D33" s="12">
        <f>+[9]tab14_w!D27</f>
        <v>-6.9161191301397089</v>
      </c>
      <c r="E33" s="18">
        <f>+[9]tab14_w!E27</f>
        <v>2.5172615967610446</v>
      </c>
      <c r="F33" s="18">
        <f>+[9]tab14_w!F27</f>
        <v>13.941580312723346</v>
      </c>
      <c r="G33" s="18">
        <f>+[9]tab14_w!G27</f>
        <v>-0.27813557047108306</v>
      </c>
      <c r="H33" s="18">
        <f>+[9]tab14_w!H27</f>
        <v>2.8196669001431696</v>
      </c>
      <c r="I33" s="18">
        <f>+[9]tab14_w!I27</f>
        <v>2.9782714493615803</v>
      </c>
      <c r="K33" s="2">
        <f>C11</f>
        <v>8.3571467433906967</v>
      </c>
      <c r="L33" s="2"/>
      <c r="M33" s="2"/>
      <c r="N33" s="2"/>
      <c r="O33" s="2"/>
      <c r="P33" s="2"/>
      <c r="Q33" s="2"/>
      <c r="R33" s="2"/>
    </row>
    <row r="34" spans="1:18" x14ac:dyDescent="0.35">
      <c r="A34" s="37" t="s">
        <v>101</v>
      </c>
      <c r="B34" s="2">
        <f>+[9]tab14_w!B28</f>
        <v>18.968631408100109</v>
      </c>
      <c r="C34" s="2">
        <f>+[9]tab14_w!C28</f>
        <v>18.102034199137634</v>
      </c>
      <c r="D34" s="2">
        <f>+[9]tab14_w!D28</f>
        <v>18.69611035615068</v>
      </c>
      <c r="E34" s="16">
        <f>+[9]tab14_w!E28</f>
        <v>19.246639999999999</v>
      </c>
      <c r="F34" s="16">
        <f>+[9]tab14_w!F28</f>
        <v>19.796979999999998</v>
      </c>
      <c r="G34" s="16">
        <f>+[9]tab14_w!G28</f>
        <v>19.458982500000001</v>
      </c>
      <c r="H34" s="16">
        <f>+[9]tab14_w!H28</f>
        <v>19.717044999999999</v>
      </c>
      <c r="I34" s="16">
        <f>+[9]tab14_w!I28</f>
        <v>20.0290125</v>
      </c>
      <c r="K34" s="2">
        <f>D11</f>
        <v>-1.3708604164464178</v>
      </c>
      <c r="L34" s="2"/>
      <c r="M34" s="2"/>
      <c r="N34" s="2"/>
      <c r="O34" s="2"/>
      <c r="P34" s="2"/>
      <c r="Q34" s="2"/>
      <c r="R34" s="2"/>
    </row>
    <row r="35" spans="1:18" x14ac:dyDescent="0.35">
      <c r="A35" s="37"/>
      <c r="B35" s="12">
        <f>+[9]tab14_w!B29</f>
        <v>5.3267427093938613</v>
      </c>
      <c r="C35" s="12">
        <f>+[9]tab14_w!C29</f>
        <v>-4.5685805703009947</v>
      </c>
      <c r="D35" s="12">
        <f>+[9]tab14_w!D29</f>
        <v>3.2818198798969522</v>
      </c>
      <c r="E35" s="18">
        <f>+[9]tab14_w!E29</f>
        <v>2.9446212787688442</v>
      </c>
      <c r="F35" s="18">
        <f>+[9]tab14_w!F29</f>
        <v>2.8594081876109234</v>
      </c>
      <c r="G35" s="18">
        <f>+[9]tab14_w!G29</f>
        <v>-1.7073184899918936</v>
      </c>
      <c r="H35" s="18">
        <f>+[9]tab14_w!H29</f>
        <v>1.3261870192853076</v>
      </c>
      <c r="I35" s="18">
        <f>+[9]tab14_w!I29</f>
        <v>1.5822223867724583</v>
      </c>
      <c r="K35" s="2">
        <f>E11</f>
        <v>1.7768242104684528</v>
      </c>
      <c r="L35" s="2"/>
      <c r="M35" s="2"/>
      <c r="N35" s="2"/>
      <c r="O35" s="2"/>
      <c r="P35" s="2"/>
      <c r="Q35" s="2"/>
      <c r="R35" s="2"/>
    </row>
    <row r="36" spans="1:18" x14ac:dyDescent="0.35">
      <c r="A36" s="37" t="s">
        <v>102</v>
      </c>
      <c r="B36" s="2">
        <f>+[9]tab14_w!B30</f>
        <v>28.2334460983813</v>
      </c>
      <c r="C36" s="2">
        <f>+[9]tab14_w!C30</f>
        <v>31.471762231632269</v>
      </c>
      <c r="D36" s="2">
        <f>+[9]tab14_w!D30</f>
        <v>34.712391468195747</v>
      </c>
      <c r="E36" s="16">
        <f>+[9]tab14_w!E30</f>
        <v>34.601430000000001</v>
      </c>
      <c r="F36" s="16">
        <f>+[9]tab14_w!F30</f>
        <v>35.167565000000003</v>
      </c>
      <c r="G36" s="16">
        <f>+[9]tab14_w!G30</f>
        <v>35.9586975</v>
      </c>
      <c r="H36" s="16">
        <f>+[9]tab14_w!H30</f>
        <v>36.571150000000003</v>
      </c>
      <c r="I36" s="16">
        <f>+[9]tab14_w!I30</f>
        <v>37.014227500000004</v>
      </c>
      <c r="K36" s="2">
        <f>F11</f>
        <v>0.33033150928731825</v>
      </c>
      <c r="L36" s="2"/>
      <c r="M36" s="2"/>
      <c r="N36" s="2"/>
      <c r="O36" s="2"/>
      <c r="P36" s="2"/>
      <c r="Q36" s="2"/>
      <c r="R36" s="2"/>
    </row>
    <row r="37" spans="1:18" x14ac:dyDescent="0.35">
      <c r="B37" s="12">
        <f>+[9]tab14_w!B31</f>
        <v>7.2935737355193542</v>
      </c>
      <c r="C37" s="12">
        <f>+[9]tab14_w!C31</f>
        <v>11.469787010649867</v>
      </c>
      <c r="D37" s="12">
        <f>+[9]tab14_w!D31</f>
        <v>10.296942423218747</v>
      </c>
      <c r="E37" s="18">
        <f>+[9]tab14_w!E31</f>
        <v>-0.31965953223768162</v>
      </c>
      <c r="F37" s="18">
        <f>+[9]tab14_w!F31</f>
        <v>1.6361607020287883</v>
      </c>
      <c r="G37" s="18">
        <f>+[9]tab14_w!G31</f>
        <v>2.2496084104770775</v>
      </c>
      <c r="H37" s="18">
        <f>+[9]tab14_w!H31</f>
        <v>1.7032110242591658</v>
      </c>
      <c r="I37" s="18">
        <f>+[9]tab14_w!I31</f>
        <v>1.21154926766045</v>
      </c>
      <c r="K37" s="2">
        <f>G11</f>
        <v>0.75441208972366613</v>
      </c>
      <c r="L37" s="2"/>
      <c r="M37" s="2"/>
      <c r="N37" s="2"/>
      <c r="O37" s="2"/>
      <c r="P37" s="2"/>
      <c r="Q37" s="2"/>
      <c r="R37" s="2"/>
    </row>
    <row r="38" spans="1:18" x14ac:dyDescent="0.35">
      <c r="A38" t="s">
        <v>7</v>
      </c>
      <c r="K38" s="2">
        <f>H11</f>
        <v>-0.14442170407321653</v>
      </c>
      <c r="L38" s="2"/>
      <c r="M38" s="2"/>
      <c r="N38" s="2"/>
      <c r="O38" s="2"/>
      <c r="P38" s="2"/>
      <c r="Q38" s="2"/>
      <c r="R38" s="2"/>
    </row>
    <row r="39" spans="1:18" x14ac:dyDescent="0.35">
      <c r="K39" s="2">
        <f>I11</f>
        <v>-0.35313574670183812</v>
      </c>
      <c r="L39" s="2"/>
      <c r="M39" s="2"/>
      <c r="N39" s="2"/>
      <c r="O39" s="2"/>
      <c r="P39" s="2"/>
      <c r="Q39" s="2"/>
      <c r="R39" s="2"/>
    </row>
    <row r="40" spans="1:18" x14ac:dyDescent="0.35">
      <c r="K40" s="2">
        <f>B13</f>
        <v>9.6012248878149862</v>
      </c>
      <c r="L40" s="2"/>
      <c r="M40" s="2"/>
      <c r="N40" s="2"/>
      <c r="O40" s="2"/>
      <c r="P40" s="2"/>
      <c r="Q40" s="2"/>
      <c r="R40" s="2"/>
    </row>
    <row r="41" spans="1:18" x14ac:dyDescent="0.35">
      <c r="B41" t="str">
        <f>$B$7</f>
        <v>2021</v>
      </c>
      <c r="K41" s="2">
        <f>C13</f>
        <v>4.922379880165173</v>
      </c>
      <c r="L41" s="2"/>
      <c r="M41" s="2"/>
      <c r="N41" s="2"/>
      <c r="O41" s="2"/>
      <c r="P41" s="2"/>
      <c r="Q41" s="2"/>
      <c r="R41" s="2"/>
    </row>
    <row r="42" spans="1:18" x14ac:dyDescent="0.35">
      <c r="B42" t="str">
        <f>$C$7</f>
        <v>2022</v>
      </c>
      <c r="K42" s="2">
        <f>D13</f>
        <v>5.1189169591259631</v>
      </c>
      <c r="L42" s="2"/>
      <c r="M42" s="2"/>
      <c r="N42" s="2"/>
      <c r="O42" s="2"/>
      <c r="P42" s="2"/>
      <c r="Q42" s="2"/>
      <c r="R42" s="2"/>
    </row>
    <row r="43" spans="1:18" x14ac:dyDescent="0.35">
      <c r="B43" t="str">
        <f>_xlfn.CONCAT($D$7)</f>
        <v>2023</v>
      </c>
      <c r="C43" t="str">
        <f>_xlfn.CONCAT($D$7,"e")</f>
        <v>2023e</v>
      </c>
      <c r="K43" s="2">
        <f>E13</f>
        <v>-1.82559873579069E-2</v>
      </c>
      <c r="L43" s="2"/>
      <c r="M43" s="2"/>
      <c r="N43" s="2"/>
      <c r="O43" s="2"/>
      <c r="P43" s="2"/>
      <c r="Q43" s="2"/>
      <c r="R43" s="2"/>
    </row>
    <row r="44" spans="1:18" x14ac:dyDescent="0.35">
      <c r="B44" t="str">
        <f>_xlfn.CONCAT($E$7,"f")</f>
        <v>2024f</v>
      </c>
      <c r="K44" s="2">
        <f>F13</f>
        <v>2.4635104606907765</v>
      </c>
      <c r="L44" s="2"/>
      <c r="M44" s="2"/>
      <c r="N44" s="2"/>
      <c r="O44" s="2"/>
      <c r="P44" s="2"/>
      <c r="Q44" s="2"/>
      <c r="R44" s="2"/>
    </row>
    <row r="45" spans="1:18" x14ac:dyDescent="0.35">
      <c r="B45" t="str">
        <f>_xlfn.CONCAT($F$7,"f")</f>
        <v>2025f</v>
      </c>
      <c r="K45" s="2">
        <f>G13</f>
        <v>4.1541147591005023</v>
      </c>
      <c r="L45" s="2"/>
      <c r="M45" s="2"/>
      <c r="N45" s="2"/>
      <c r="O45" s="2"/>
      <c r="P45" s="2"/>
      <c r="Q45" s="2"/>
      <c r="R45" s="2"/>
    </row>
    <row r="46" spans="1:18" x14ac:dyDescent="0.35">
      <c r="B46" t="str">
        <f>_xlfn.CONCAT($G$7,"f")</f>
        <v>2026f</v>
      </c>
      <c r="K46" s="2">
        <f>H13</f>
        <v>0.98821667018924586</v>
      </c>
      <c r="L46" s="2"/>
      <c r="M46" s="2"/>
      <c r="N46" s="2"/>
      <c r="O46" s="2"/>
      <c r="P46" s="2"/>
      <c r="Q46" s="2"/>
      <c r="R46" s="2"/>
    </row>
    <row r="47" spans="1:18" x14ac:dyDescent="0.35">
      <c r="B47" t="str">
        <f>_xlfn.CONCAT($H$7,"f")</f>
        <v>2027f</v>
      </c>
      <c r="K47" s="2">
        <f>I13</f>
        <v>2.1100717637896338</v>
      </c>
      <c r="L47" s="2"/>
      <c r="M47" s="2"/>
      <c r="N47" s="2"/>
      <c r="O47" s="2"/>
      <c r="P47" s="2"/>
      <c r="Q47" s="2"/>
      <c r="R47" s="2"/>
    </row>
    <row r="48" spans="1:18" x14ac:dyDescent="0.35">
      <c r="B48" t="str">
        <f>_xlfn.CONCAT($I$7,"f")</f>
        <v>2028f</v>
      </c>
      <c r="K48" s="2">
        <f>B15</f>
        <v>-18.109417390898695</v>
      </c>
      <c r="L48" s="2"/>
      <c r="M48" s="2"/>
      <c r="N48" s="2"/>
      <c r="O48" s="2"/>
      <c r="P48" s="2"/>
      <c r="Q48" s="2"/>
      <c r="R48" s="2"/>
    </row>
    <row r="49" spans="11:18" x14ac:dyDescent="0.35">
      <c r="K49" s="2">
        <f>C15</f>
        <v>-2.2905003769829069</v>
      </c>
      <c r="L49" s="2"/>
      <c r="M49" s="2"/>
      <c r="N49" s="2"/>
      <c r="O49" s="2"/>
      <c r="P49" s="2"/>
      <c r="Q49" s="2"/>
      <c r="R49" s="2"/>
    </row>
    <row r="50" spans="11:18" x14ac:dyDescent="0.35">
      <c r="K50" s="2">
        <f>D15</f>
        <v>22.614048661915898</v>
      </c>
      <c r="L50" s="2"/>
      <c r="M50" s="2"/>
      <c r="N50" s="2"/>
      <c r="O50" s="2"/>
      <c r="P50" s="2"/>
      <c r="Q50" s="2"/>
      <c r="R50" s="2"/>
    </row>
    <row r="51" spans="11:18" x14ac:dyDescent="0.35">
      <c r="K51" s="2">
        <f>E15</f>
        <v>-8.9776145147032143</v>
      </c>
      <c r="L51" s="2"/>
      <c r="M51" s="2"/>
      <c r="N51" s="2"/>
      <c r="O51" s="2"/>
      <c r="P51" s="2"/>
      <c r="Q51" s="2"/>
      <c r="R51" s="2"/>
    </row>
    <row r="52" spans="11:18" x14ac:dyDescent="0.35">
      <c r="K52" s="2">
        <f>F15</f>
        <v>-0.25211482088611792</v>
      </c>
      <c r="L52" s="2"/>
      <c r="M52" s="2"/>
      <c r="N52" s="2"/>
      <c r="O52" s="2"/>
      <c r="P52" s="2"/>
      <c r="Q52" s="2"/>
      <c r="R52" s="2"/>
    </row>
    <row r="53" spans="11:18" x14ac:dyDescent="0.35">
      <c r="K53" s="2">
        <f>G15</f>
        <v>-0.85258741141852612</v>
      </c>
      <c r="L53" s="2"/>
      <c r="M53" s="2"/>
      <c r="N53" s="2"/>
      <c r="O53" s="2"/>
      <c r="P53" s="2"/>
      <c r="Q53" s="2"/>
      <c r="R53" s="2"/>
    </row>
    <row r="54" spans="11:18" x14ac:dyDescent="0.35">
      <c r="K54" s="2">
        <f>H15</f>
        <v>-0.10336467663959459</v>
      </c>
      <c r="L54" s="2"/>
      <c r="M54" s="2"/>
      <c r="N54" s="2"/>
      <c r="O54" s="2"/>
      <c r="P54" s="2"/>
      <c r="Q54" s="2"/>
      <c r="R54" s="2"/>
    </row>
    <row r="55" spans="11:18" x14ac:dyDescent="0.35">
      <c r="K55" s="2">
        <f>I15</f>
        <v>-0.18627002869265885</v>
      </c>
      <c r="L55" s="2"/>
      <c r="M55" s="2"/>
      <c r="N55" s="2"/>
      <c r="O55" s="2"/>
      <c r="P55" s="2"/>
      <c r="Q55" s="2"/>
      <c r="R55" s="2"/>
    </row>
    <row r="56" spans="11:18" x14ac:dyDescent="0.35">
      <c r="K56" s="2">
        <f>B17</f>
        <v>8.803555483349367</v>
      </c>
      <c r="L56" s="2"/>
      <c r="M56" s="2"/>
      <c r="N56" s="2"/>
      <c r="O56" s="2"/>
      <c r="P56" s="2"/>
      <c r="Q56" s="2"/>
      <c r="R56" s="2"/>
    </row>
    <row r="57" spans="11:18" x14ac:dyDescent="0.35">
      <c r="K57" s="2">
        <f>C17</f>
        <v>-7.199543299041256</v>
      </c>
      <c r="L57" s="2"/>
      <c r="M57" s="2"/>
      <c r="N57" s="2"/>
      <c r="O57" s="2"/>
      <c r="P57" s="2"/>
      <c r="Q57" s="2"/>
      <c r="R57" s="2"/>
    </row>
    <row r="58" spans="11:18" x14ac:dyDescent="0.35">
      <c r="K58" s="2">
        <f>D17</f>
        <v>8.9610433161519065</v>
      </c>
      <c r="L58" s="2"/>
      <c r="M58" s="2"/>
      <c r="N58" s="2"/>
      <c r="O58" s="2"/>
      <c r="P58" s="2"/>
      <c r="Q58" s="2"/>
      <c r="R58" s="2"/>
    </row>
    <row r="59" spans="11:18" x14ac:dyDescent="0.35">
      <c r="K59" s="2">
        <f>E17</f>
        <v>-2.8945938087810652</v>
      </c>
      <c r="L59" s="2"/>
      <c r="M59" s="2"/>
      <c r="N59" s="2"/>
      <c r="O59" s="2"/>
      <c r="P59" s="2"/>
      <c r="Q59" s="2"/>
      <c r="R59" s="2"/>
    </row>
    <row r="60" spans="11:18" x14ac:dyDescent="0.35">
      <c r="K60" s="2">
        <f>F17</f>
        <v>-1.2313030025511207</v>
      </c>
      <c r="L60" s="2"/>
      <c r="M60" s="2"/>
      <c r="N60" s="2"/>
      <c r="O60" s="2"/>
      <c r="P60" s="2"/>
      <c r="Q60" s="2"/>
      <c r="R60" s="2"/>
    </row>
    <row r="61" spans="11:18" x14ac:dyDescent="0.35">
      <c r="K61" s="2">
        <f>G17</f>
        <v>2.2941731859337899</v>
      </c>
      <c r="L61" s="2"/>
      <c r="M61" s="2"/>
      <c r="N61" s="2"/>
      <c r="O61" s="2"/>
      <c r="P61" s="2"/>
      <c r="Q61" s="2"/>
      <c r="R61" s="2"/>
    </row>
    <row r="62" spans="11:18" x14ac:dyDescent="0.35">
      <c r="K62" s="2">
        <f>H17</f>
        <v>0.13526299120221186</v>
      </c>
      <c r="L62" s="2"/>
      <c r="M62" s="2"/>
      <c r="N62" s="2"/>
      <c r="O62" s="2"/>
      <c r="P62" s="2"/>
      <c r="Q62" s="2"/>
      <c r="R62" s="2"/>
    </row>
    <row r="63" spans="11:18" x14ac:dyDescent="0.35">
      <c r="K63" s="2">
        <f>I17</f>
        <v>-0.14774104349063455</v>
      </c>
      <c r="L63" s="2"/>
      <c r="M63" s="2"/>
      <c r="N63" s="2"/>
      <c r="O63" s="2"/>
      <c r="P63" s="2"/>
      <c r="Q63" s="2"/>
      <c r="R63" s="2"/>
    </row>
    <row r="64" spans="11:18" x14ac:dyDescent="0.35">
      <c r="K64" s="2">
        <f>B19</f>
        <v>11.656857172896773</v>
      </c>
      <c r="L64" s="2"/>
      <c r="M64" s="2"/>
      <c r="N64" s="2"/>
      <c r="O64" s="2"/>
      <c r="P64" s="2"/>
      <c r="Q64" s="2"/>
      <c r="R64" s="2"/>
    </row>
    <row r="65" spans="11:18" x14ac:dyDescent="0.35">
      <c r="K65" s="2">
        <f>C19</f>
        <v>-2.7146041232062323E-2</v>
      </c>
      <c r="L65" s="2"/>
      <c r="M65" s="2"/>
      <c r="N65" s="2"/>
      <c r="O65" s="2"/>
      <c r="P65" s="2"/>
      <c r="Q65" s="2"/>
      <c r="R65" s="2"/>
    </row>
    <row r="66" spans="11:18" x14ac:dyDescent="0.35">
      <c r="K66" s="2">
        <f>D19</f>
        <v>3.8134765732471987</v>
      </c>
      <c r="L66" s="2"/>
      <c r="M66" s="2"/>
      <c r="N66" s="2"/>
      <c r="O66" s="2"/>
      <c r="P66" s="2"/>
      <c r="Q66" s="2"/>
      <c r="R66" s="2"/>
    </row>
    <row r="67" spans="11:18" x14ac:dyDescent="0.35">
      <c r="K67" s="2">
        <f>E19</f>
        <v>10.560005729590127</v>
      </c>
      <c r="L67" s="2"/>
      <c r="M67" s="2"/>
      <c r="N67" s="2"/>
      <c r="O67" s="2"/>
      <c r="P67" s="2"/>
      <c r="Q67" s="2"/>
      <c r="R67" s="2"/>
    </row>
    <row r="68" spans="11:18" x14ac:dyDescent="0.35">
      <c r="K68" s="2">
        <f>F19</f>
        <v>-1.0972581382708846</v>
      </c>
      <c r="L68" s="2"/>
      <c r="M68" s="2"/>
      <c r="N68" s="2"/>
      <c r="O68" s="2"/>
      <c r="P68" s="2"/>
      <c r="Q68" s="2"/>
      <c r="R68" s="2"/>
    </row>
    <row r="69" spans="11:18" x14ac:dyDescent="0.35">
      <c r="K69" s="2">
        <f>G19</f>
        <v>6.2108213773895304</v>
      </c>
      <c r="L69" s="2"/>
      <c r="M69" s="2"/>
      <c r="N69" s="2"/>
      <c r="O69" s="2"/>
      <c r="P69" s="2"/>
      <c r="Q69" s="2"/>
      <c r="R69" s="2"/>
    </row>
    <row r="70" spans="11:18" x14ac:dyDescent="0.35">
      <c r="K70" s="2">
        <f>H19</f>
        <v>1.6889425202570862</v>
      </c>
      <c r="L70" s="2"/>
      <c r="M70" s="2"/>
      <c r="N70" s="2"/>
      <c r="O70" s="2"/>
      <c r="P70" s="2"/>
      <c r="Q70" s="2"/>
      <c r="R70" s="2"/>
    </row>
    <row r="71" spans="11:18" x14ac:dyDescent="0.35">
      <c r="K71" s="2">
        <f>I19</f>
        <v>1.9268181551714614</v>
      </c>
      <c r="L71" s="2"/>
      <c r="M71" s="2"/>
      <c r="N71" s="2"/>
      <c r="O71" s="2"/>
      <c r="P71" s="2"/>
      <c r="Q71" s="2"/>
      <c r="R71" s="2"/>
    </row>
    <row r="72" spans="11:18" x14ac:dyDescent="0.35">
      <c r="K72" s="2">
        <f>B21</f>
        <v>8.0729994456016243</v>
      </c>
      <c r="L72" s="2"/>
      <c r="M72" s="2"/>
      <c r="N72" s="2"/>
      <c r="O72" s="2"/>
      <c r="P72" s="2"/>
      <c r="Q72" s="2"/>
      <c r="R72" s="2"/>
    </row>
    <row r="73" spans="11:18" x14ac:dyDescent="0.35">
      <c r="K73" s="2">
        <f>C21</f>
        <v>5.8485761057346819</v>
      </c>
      <c r="L73" s="2"/>
      <c r="M73" s="2"/>
      <c r="N73" s="2"/>
      <c r="O73" s="2"/>
      <c r="P73" s="2"/>
      <c r="Q73" s="2"/>
      <c r="R73" s="2"/>
    </row>
    <row r="74" spans="11:18" x14ac:dyDescent="0.35">
      <c r="K74" s="2">
        <f>D21</f>
        <v>7.4450925408787727</v>
      </c>
      <c r="L74" s="2"/>
      <c r="M74" s="2"/>
      <c r="N74" s="2"/>
      <c r="O74" s="2"/>
      <c r="P74" s="2"/>
      <c r="Q74" s="2"/>
      <c r="R74" s="2"/>
    </row>
    <row r="75" spans="11:18" x14ac:dyDescent="0.35">
      <c r="K75" s="2">
        <f>E21</f>
        <v>-10.08195143979005</v>
      </c>
      <c r="L75" s="2"/>
      <c r="M75" s="2"/>
      <c r="N75" s="2"/>
      <c r="O75" s="2"/>
      <c r="P75" s="2"/>
      <c r="Q75" s="2"/>
      <c r="R75" s="2"/>
    </row>
    <row r="76" spans="11:18" x14ac:dyDescent="0.35">
      <c r="K76" s="2">
        <f>F21</f>
        <v>9.4145576971742742</v>
      </c>
      <c r="L76" s="2"/>
      <c r="M76" s="2"/>
      <c r="N76" s="2"/>
      <c r="O76" s="2"/>
      <c r="P76" s="2"/>
      <c r="Q76" s="2"/>
      <c r="R76" s="2"/>
    </row>
    <row r="77" spans="11:18" x14ac:dyDescent="0.35">
      <c r="K77" s="2">
        <f>G21</f>
        <v>8.1713079073608696E-2</v>
      </c>
      <c r="L77" s="2"/>
      <c r="M77" s="2"/>
      <c r="N77" s="2"/>
      <c r="O77" s="2"/>
      <c r="P77" s="2"/>
      <c r="Q77" s="2"/>
      <c r="R77" s="2"/>
    </row>
    <row r="78" spans="11:18" x14ac:dyDescent="0.35">
      <c r="K78" s="2">
        <f>H21</f>
        <v>1.2417754366065736</v>
      </c>
      <c r="L78" s="2"/>
      <c r="M78" s="2"/>
      <c r="N78" s="2"/>
      <c r="O78" s="2"/>
      <c r="P78" s="2"/>
      <c r="Q78" s="2"/>
      <c r="R78" s="2"/>
    </row>
    <row r="79" spans="11:18" x14ac:dyDescent="0.35">
      <c r="K79" s="2">
        <f>I21</f>
        <v>1.397461111601217</v>
      </c>
      <c r="L79" s="2"/>
      <c r="M79" s="2"/>
      <c r="N79" s="2"/>
      <c r="O79" s="2"/>
      <c r="P79" s="2"/>
      <c r="Q79" s="2"/>
      <c r="R79" s="2"/>
    </row>
    <row r="80" spans="11:18" x14ac:dyDescent="0.35">
      <c r="K80" s="2">
        <f>B23</f>
        <v>-2.8569499199094017</v>
      </c>
      <c r="L80" s="2"/>
      <c r="M80" s="2"/>
      <c r="N80" s="2"/>
      <c r="O80" s="2"/>
      <c r="P80" s="2"/>
      <c r="Q80" s="2"/>
      <c r="R80" s="2"/>
    </row>
    <row r="81" spans="11:18" x14ac:dyDescent="0.35">
      <c r="K81" s="2">
        <f>C23</f>
        <v>13.87245939806958</v>
      </c>
      <c r="L81" s="2"/>
      <c r="M81" s="2"/>
      <c r="N81" s="2"/>
      <c r="O81" s="2"/>
      <c r="P81" s="2"/>
      <c r="Q81" s="2"/>
      <c r="R81" s="2"/>
    </row>
    <row r="82" spans="11:18" x14ac:dyDescent="0.35">
      <c r="K82" s="2">
        <f>D23</f>
        <v>-4.6922559361972986</v>
      </c>
      <c r="L82" s="2"/>
      <c r="M82" s="2"/>
      <c r="N82" s="2"/>
      <c r="O82" s="2"/>
      <c r="P82" s="2"/>
      <c r="Q82" s="2"/>
      <c r="R82" s="2"/>
    </row>
    <row r="83" spans="11:18" x14ac:dyDescent="0.35">
      <c r="K83" s="2">
        <f>E23</f>
        <v>4.5480086026505884</v>
      </c>
      <c r="L83" s="2"/>
      <c r="M83" s="2"/>
      <c r="N83" s="2"/>
      <c r="O83" s="2"/>
      <c r="P83" s="2"/>
      <c r="Q83" s="2"/>
      <c r="R83" s="2"/>
    </row>
    <row r="84" spans="11:18" x14ac:dyDescent="0.35">
      <c r="K84" s="2">
        <f>F23</f>
        <v>-0.93997963925437356</v>
      </c>
      <c r="L84" s="2"/>
      <c r="M84" s="2"/>
      <c r="N84" s="2"/>
      <c r="O84" s="2"/>
      <c r="P84" s="2"/>
      <c r="Q84" s="2"/>
      <c r="R84" s="2"/>
    </row>
    <row r="85" spans="11:18" x14ac:dyDescent="0.35">
      <c r="K85" s="2">
        <f>G23</f>
        <v>3.1279259975897533</v>
      </c>
      <c r="L85" s="2"/>
      <c r="M85" s="2"/>
      <c r="N85" s="2"/>
      <c r="O85" s="2"/>
      <c r="P85" s="2"/>
      <c r="Q85" s="2"/>
      <c r="R85" s="2"/>
    </row>
    <row r="86" spans="11:18" x14ac:dyDescent="0.35">
      <c r="K86" s="2">
        <f>H23</f>
        <v>2.2900001286385807</v>
      </c>
      <c r="L86" s="2"/>
      <c r="M86" s="2"/>
      <c r="N86" s="2"/>
      <c r="O86" s="2"/>
      <c r="P86" s="2"/>
      <c r="Q86" s="2"/>
      <c r="R86" s="2"/>
    </row>
    <row r="87" spans="11:18" x14ac:dyDescent="0.35">
      <c r="K87" s="2">
        <f>I23</f>
        <v>1.8152273494008053</v>
      </c>
      <c r="L87" s="2"/>
      <c r="M87" s="2"/>
      <c r="N87" s="2"/>
      <c r="O87" s="2"/>
      <c r="P87" s="2"/>
      <c r="Q87" s="2"/>
      <c r="R87" s="2"/>
    </row>
    <row r="88" spans="11:18" x14ac:dyDescent="0.35">
      <c r="K88" s="2">
        <f>B25</f>
        <v>3.5858872605810665</v>
      </c>
      <c r="L88" s="2"/>
      <c r="M88" s="2"/>
      <c r="N88" s="2"/>
      <c r="O88" s="2"/>
      <c r="P88" s="2"/>
      <c r="Q88" s="2"/>
      <c r="R88" s="2"/>
    </row>
    <row r="89" spans="11:18" x14ac:dyDescent="0.35">
      <c r="K89" s="2">
        <f>C25</f>
        <v>13.462888832123143</v>
      </c>
      <c r="L89" s="2"/>
      <c r="M89" s="2"/>
      <c r="N89" s="2"/>
      <c r="O89" s="2"/>
      <c r="P89" s="2"/>
      <c r="Q89" s="2"/>
      <c r="R89" s="2"/>
    </row>
    <row r="90" spans="11:18" x14ac:dyDescent="0.35">
      <c r="K90" s="2">
        <f>D25</f>
        <v>-0.25703467211100062</v>
      </c>
      <c r="L90" s="2"/>
      <c r="M90" s="2"/>
      <c r="N90" s="2"/>
      <c r="O90" s="2"/>
      <c r="P90" s="2"/>
      <c r="Q90" s="2"/>
      <c r="R90" s="2"/>
    </row>
    <row r="91" spans="11:18" x14ac:dyDescent="0.35">
      <c r="K91" s="2">
        <f>E25</f>
        <v>1.1001384749364629</v>
      </c>
      <c r="L91" s="2"/>
      <c r="M91" s="2"/>
      <c r="N91" s="2"/>
      <c r="O91" s="2"/>
      <c r="P91" s="2"/>
      <c r="Q91" s="2"/>
      <c r="R91" s="2"/>
    </row>
    <row r="92" spans="11:18" x14ac:dyDescent="0.35">
      <c r="K92" s="2">
        <f>F25</f>
        <v>2.8058167940922862</v>
      </c>
      <c r="L92" s="2"/>
      <c r="M92" s="2"/>
      <c r="N92" s="2"/>
      <c r="O92" s="2"/>
      <c r="P92" s="2"/>
      <c r="Q92" s="2"/>
      <c r="R92" s="2"/>
    </row>
    <row r="93" spans="11:18" x14ac:dyDescent="0.35">
      <c r="K93" s="2">
        <f>G25</f>
        <v>0.88857537356341609</v>
      </c>
      <c r="L93" s="2"/>
      <c r="M93" s="2"/>
      <c r="N93" s="2"/>
      <c r="O93" s="2"/>
      <c r="P93" s="2"/>
      <c r="Q93" s="2"/>
      <c r="R93" s="2"/>
    </row>
    <row r="94" spans="11:18" x14ac:dyDescent="0.35">
      <c r="K94" s="2">
        <f>H25</f>
        <v>1.6420912102854457</v>
      </c>
      <c r="L94" s="2"/>
      <c r="M94" s="2"/>
      <c r="N94" s="2"/>
      <c r="O94" s="2"/>
      <c r="P94" s="2"/>
      <c r="Q94" s="2"/>
      <c r="R94" s="2"/>
    </row>
    <row r="95" spans="11:18" x14ac:dyDescent="0.35">
      <c r="K95" s="2">
        <f>I25</f>
        <v>1.7983274903557778</v>
      </c>
      <c r="L95" s="2"/>
      <c r="M95" s="2"/>
      <c r="N95" s="2"/>
      <c r="O95" s="2"/>
      <c r="P95" s="2"/>
      <c r="Q95" s="2"/>
      <c r="R95" s="2"/>
    </row>
    <row r="96" spans="11:18" x14ac:dyDescent="0.35">
      <c r="K96" s="2">
        <f>B27</f>
        <v>12.649223726827085</v>
      </c>
      <c r="L96" s="2"/>
      <c r="M96" s="2"/>
      <c r="N96" s="2"/>
      <c r="O96" s="2"/>
      <c r="P96" s="2"/>
      <c r="Q96" s="2"/>
      <c r="R96" s="2"/>
    </row>
    <row r="97" spans="11:18" x14ac:dyDescent="0.35">
      <c r="K97" s="2">
        <f>C27</f>
        <v>8.5088852379902704</v>
      </c>
      <c r="L97" s="2"/>
      <c r="M97" s="2"/>
      <c r="N97" s="2"/>
      <c r="O97" s="2"/>
      <c r="P97" s="2"/>
      <c r="Q97" s="2"/>
      <c r="R97" s="2"/>
    </row>
    <row r="98" spans="11:18" x14ac:dyDescent="0.35">
      <c r="K98" s="2">
        <f>D27</f>
        <v>-1.9723095389345691E-2</v>
      </c>
      <c r="L98" s="2"/>
      <c r="M98" s="2"/>
      <c r="N98" s="2"/>
      <c r="O98" s="2"/>
      <c r="P98" s="2"/>
      <c r="Q98" s="2"/>
      <c r="R98" s="2"/>
    </row>
    <row r="99" spans="11:18" x14ac:dyDescent="0.35">
      <c r="K99" s="2">
        <f>E27</f>
        <v>2.9414486281384322</v>
      </c>
      <c r="L99" s="2"/>
      <c r="M99" s="2"/>
      <c r="N99" s="2"/>
      <c r="O99" s="2"/>
      <c r="P99" s="2"/>
      <c r="Q99" s="2"/>
      <c r="R99" s="2"/>
    </row>
    <row r="100" spans="11:18" x14ac:dyDescent="0.35">
      <c r="K100" s="2">
        <f>F27</f>
        <v>1.3408563524943018</v>
      </c>
      <c r="L100" s="2"/>
      <c r="M100" s="2"/>
      <c r="N100" s="2"/>
      <c r="O100" s="2"/>
      <c r="P100" s="2"/>
      <c r="Q100" s="2"/>
      <c r="R100" s="2"/>
    </row>
    <row r="101" spans="11:18" x14ac:dyDescent="0.35">
      <c r="K101" s="2">
        <f>G27</f>
        <v>1.0506549798957154</v>
      </c>
      <c r="L101" s="2"/>
      <c r="M101" s="2"/>
      <c r="N101" s="2"/>
      <c r="O101" s="2"/>
      <c r="P101" s="2"/>
      <c r="Q101" s="2"/>
      <c r="R101" s="2"/>
    </row>
    <row r="102" spans="11:18" x14ac:dyDescent="0.35">
      <c r="K102" s="2">
        <f>H27</f>
        <v>0.8928452380609464</v>
      </c>
      <c r="L102" s="2"/>
      <c r="M102" s="2"/>
      <c r="N102" s="2"/>
      <c r="O102" s="2"/>
      <c r="P102" s="2"/>
      <c r="Q102" s="2"/>
      <c r="R102" s="2"/>
    </row>
    <row r="103" spans="11:18" x14ac:dyDescent="0.35">
      <c r="K103" s="2">
        <f>I27</f>
        <v>0.53643337223587828</v>
      </c>
      <c r="L103" s="2"/>
      <c r="M103" s="2"/>
      <c r="N103" s="2"/>
      <c r="O103" s="2"/>
      <c r="P103" s="2"/>
      <c r="Q103" s="2"/>
      <c r="R103" s="2"/>
    </row>
    <row r="104" spans="11:18" x14ac:dyDescent="0.35">
      <c r="K104" s="2">
        <f>B29</f>
        <v>4.4418730246560179</v>
      </c>
      <c r="L104" s="2"/>
      <c r="M104" s="2"/>
      <c r="N104" s="2"/>
      <c r="O104" s="2"/>
      <c r="P104" s="2"/>
      <c r="Q104" s="2"/>
      <c r="R104" s="2"/>
    </row>
    <row r="105" spans="11:18" x14ac:dyDescent="0.35">
      <c r="K105" s="2">
        <f>C29</f>
        <v>-0.83102711579596811</v>
      </c>
      <c r="L105" s="2"/>
      <c r="M105" s="2"/>
      <c r="N105" s="2"/>
      <c r="O105" s="2"/>
      <c r="P105" s="2"/>
      <c r="Q105" s="2"/>
      <c r="R105" s="2"/>
    </row>
    <row r="106" spans="11:18" x14ac:dyDescent="0.35">
      <c r="K106" s="2">
        <f>D29</f>
        <v>-0.40958519029192786</v>
      </c>
      <c r="L106" s="2"/>
      <c r="M106" s="2"/>
      <c r="N106" s="2"/>
      <c r="O106" s="2"/>
      <c r="P106" s="2"/>
      <c r="Q106" s="2"/>
      <c r="R106" s="2"/>
    </row>
    <row r="107" spans="11:18" x14ac:dyDescent="0.35">
      <c r="K107" s="2">
        <f>E29</f>
        <v>4.8378948149500056</v>
      </c>
      <c r="L107" s="2"/>
      <c r="M107" s="2"/>
      <c r="N107" s="2"/>
      <c r="O107" s="2"/>
      <c r="P107" s="2"/>
      <c r="Q107" s="2"/>
      <c r="R107" s="2"/>
    </row>
    <row r="108" spans="11:18" x14ac:dyDescent="0.35">
      <c r="K108" s="2">
        <f>F29</f>
        <v>3.3180303470722095</v>
      </c>
      <c r="L108" s="2"/>
      <c r="M108" s="2"/>
      <c r="N108" s="2"/>
      <c r="O108" s="2"/>
      <c r="P108" s="2"/>
      <c r="Q108" s="2"/>
      <c r="R108" s="2"/>
    </row>
    <row r="109" spans="11:18" x14ac:dyDescent="0.35">
      <c r="K109" s="2">
        <f>G29</f>
        <v>3.3228588434813355</v>
      </c>
      <c r="L109" s="2"/>
      <c r="M109" s="2"/>
      <c r="N109" s="2"/>
      <c r="O109" s="2"/>
      <c r="P109" s="2"/>
      <c r="Q109" s="2"/>
      <c r="R109" s="2"/>
    </row>
    <row r="110" spans="11:18" x14ac:dyDescent="0.35">
      <c r="K110" s="2">
        <f>H29</f>
        <v>2.7445097139096486</v>
      </c>
      <c r="L110" s="2"/>
      <c r="M110" s="2"/>
      <c r="N110" s="2"/>
      <c r="O110" s="2"/>
      <c r="P110" s="2"/>
      <c r="Q110" s="2"/>
      <c r="R110" s="2"/>
    </row>
    <row r="111" spans="11:18" x14ac:dyDescent="0.35">
      <c r="K111" s="2">
        <f>I29</f>
        <v>2.4816049047204913</v>
      </c>
      <c r="L111" s="2"/>
      <c r="M111" s="2"/>
      <c r="N111" s="2"/>
      <c r="O111" s="2"/>
      <c r="P111" s="2"/>
      <c r="Q111" s="2"/>
      <c r="R111" s="2"/>
    </row>
    <row r="112" spans="11:18" x14ac:dyDescent="0.35">
      <c r="K112" s="2">
        <f>B31</f>
        <v>-1.3215701188715512</v>
      </c>
      <c r="L112" s="2"/>
      <c r="M112" s="2"/>
      <c r="N112" s="2"/>
      <c r="O112" s="2"/>
      <c r="P112" s="2"/>
      <c r="Q112" s="2"/>
      <c r="R112" s="2"/>
    </row>
    <row r="113" spans="11:18" x14ac:dyDescent="0.35">
      <c r="K113" s="2">
        <f>C31</f>
        <v>20.932463211941197</v>
      </c>
      <c r="L113" s="2"/>
      <c r="M113" s="2"/>
      <c r="N113" s="2"/>
      <c r="O113" s="2"/>
      <c r="P113" s="2"/>
      <c r="Q113" s="2"/>
      <c r="R113" s="2"/>
    </row>
    <row r="114" spans="11:18" x14ac:dyDescent="0.35">
      <c r="K114" s="2">
        <f>D31</f>
        <v>8.5426992315573713</v>
      </c>
      <c r="L114" s="2"/>
      <c r="M114" s="2"/>
      <c r="N114" s="2"/>
      <c r="O114" s="2"/>
      <c r="P114" s="2"/>
      <c r="Q114" s="2"/>
      <c r="R114" s="2"/>
    </row>
    <row r="115" spans="11:18" x14ac:dyDescent="0.35">
      <c r="K115" s="2">
        <f>E31</f>
        <v>16.574359394064576</v>
      </c>
      <c r="L115" s="2"/>
      <c r="M115" s="2"/>
      <c r="N115" s="2"/>
      <c r="O115" s="2"/>
      <c r="P115" s="2"/>
      <c r="Q115" s="2"/>
      <c r="R115" s="2"/>
    </row>
    <row r="116" spans="11:18" x14ac:dyDescent="0.35">
      <c r="K116" s="2">
        <f>F31</f>
        <v>-4.0375655822860512</v>
      </c>
      <c r="L116" s="2"/>
      <c r="M116" s="2"/>
      <c r="N116" s="2"/>
      <c r="O116" s="2"/>
      <c r="P116" s="2"/>
      <c r="Q116" s="2"/>
      <c r="R116" s="2"/>
    </row>
    <row r="117" spans="11:18" x14ac:dyDescent="0.35">
      <c r="K117" s="2">
        <f>G31</f>
        <v>5.0098391159828282</v>
      </c>
      <c r="L117" s="2"/>
      <c r="M117" s="2"/>
      <c r="N117" s="2"/>
      <c r="O117" s="2"/>
      <c r="P117" s="2"/>
      <c r="Q117" s="2"/>
      <c r="R117" s="2"/>
    </row>
    <row r="118" spans="11:18" x14ac:dyDescent="0.35">
      <c r="K118" s="2">
        <f>H31</f>
        <v>2.7247569085069756</v>
      </c>
      <c r="L118" s="2"/>
      <c r="M118" s="2"/>
      <c r="N118" s="2"/>
      <c r="O118" s="2"/>
      <c r="P118" s="2"/>
      <c r="Q118" s="2"/>
      <c r="R118" s="2"/>
    </row>
    <row r="119" spans="11:18" x14ac:dyDescent="0.35">
      <c r="K119" s="2">
        <f>I31</f>
        <v>3.3868358620255945</v>
      </c>
      <c r="L119" s="2"/>
      <c r="M119" s="2"/>
      <c r="N119" s="2"/>
      <c r="O119" s="2"/>
      <c r="P119" s="2"/>
      <c r="Q119" s="2"/>
      <c r="R119" s="2"/>
    </row>
    <row r="120" spans="11:18" x14ac:dyDescent="0.35">
      <c r="K120" s="2">
        <f>B33</f>
        <v>-5.1951174788135157</v>
      </c>
      <c r="L120" s="2"/>
      <c r="M120" s="2"/>
      <c r="N120" s="2"/>
      <c r="O120" s="2"/>
      <c r="P120" s="2"/>
      <c r="Q120" s="2"/>
      <c r="R120" s="2"/>
    </row>
    <row r="121" spans="11:18" x14ac:dyDescent="0.35">
      <c r="K121" s="2">
        <f>C33</f>
        <v>7.5358233770816518</v>
      </c>
      <c r="L121" s="2"/>
      <c r="M121" s="2"/>
      <c r="N121" s="2"/>
      <c r="O121" s="2"/>
      <c r="P121" s="2"/>
      <c r="Q121" s="2"/>
      <c r="R121" s="2"/>
    </row>
    <row r="122" spans="11:18" x14ac:dyDescent="0.35">
      <c r="K122" s="2">
        <f>D33</f>
        <v>-6.9161191301397089</v>
      </c>
      <c r="L122" s="2"/>
      <c r="M122" s="2"/>
      <c r="N122" s="2"/>
      <c r="O122" s="2"/>
      <c r="P122" s="2"/>
      <c r="Q122" s="2"/>
      <c r="R122" s="2"/>
    </row>
    <row r="123" spans="11:18" x14ac:dyDescent="0.35">
      <c r="K123" s="2">
        <f>E33</f>
        <v>2.5172615967610446</v>
      </c>
      <c r="L123" s="2"/>
      <c r="M123" s="2"/>
      <c r="N123" s="2"/>
      <c r="O123" s="2"/>
      <c r="P123" s="2"/>
      <c r="Q123" s="2"/>
      <c r="R123" s="2"/>
    </row>
    <row r="124" spans="11:18" x14ac:dyDescent="0.35">
      <c r="K124" s="2">
        <f>F33</f>
        <v>13.941580312723346</v>
      </c>
      <c r="L124" s="2"/>
      <c r="M124" s="2"/>
      <c r="N124" s="2"/>
      <c r="O124" s="2"/>
      <c r="P124" s="2"/>
      <c r="Q124" s="2"/>
      <c r="R124" s="2"/>
    </row>
    <row r="125" spans="11:18" x14ac:dyDescent="0.35">
      <c r="K125" s="2">
        <f>G33</f>
        <v>-0.27813557047108306</v>
      </c>
      <c r="L125" s="2"/>
      <c r="M125" s="2"/>
      <c r="N125" s="2"/>
      <c r="O125" s="2"/>
      <c r="P125" s="2"/>
      <c r="Q125" s="2"/>
      <c r="R125" s="2"/>
    </row>
    <row r="126" spans="11:18" x14ac:dyDescent="0.35">
      <c r="K126" s="2">
        <f>H33</f>
        <v>2.8196669001431696</v>
      </c>
      <c r="L126" s="2"/>
      <c r="M126" s="2"/>
      <c r="N126" s="2"/>
      <c r="O126" s="2"/>
      <c r="P126" s="2"/>
      <c r="Q126" s="2"/>
      <c r="R126" s="2"/>
    </row>
    <row r="127" spans="11:18" x14ac:dyDescent="0.35">
      <c r="K127" s="2">
        <f>I33</f>
        <v>2.9782714493615803</v>
      </c>
      <c r="L127" s="2"/>
      <c r="M127" s="2"/>
      <c r="N127" s="2"/>
      <c r="O127" s="2"/>
      <c r="P127" s="2"/>
      <c r="Q127" s="2"/>
      <c r="R127" s="2"/>
    </row>
    <row r="128" spans="11:18" x14ac:dyDescent="0.35">
      <c r="K128" s="2">
        <f>B35</f>
        <v>5.3267427093938613</v>
      </c>
      <c r="L128" s="2"/>
      <c r="M128" s="2"/>
      <c r="N128" s="2"/>
      <c r="O128" s="2"/>
      <c r="P128" s="2"/>
      <c r="Q128" s="2"/>
      <c r="R128" s="2"/>
    </row>
    <row r="129" spans="11:18" x14ac:dyDescent="0.35">
      <c r="K129" s="2">
        <f>C35</f>
        <v>-4.5685805703009947</v>
      </c>
      <c r="L129" s="2"/>
      <c r="M129" s="2"/>
      <c r="N129" s="2"/>
      <c r="O129" s="2"/>
      <c r="P129" s="2"/>
      <c r="Q129" s="2"/>
      <c r="R129" s="2"/>
    </row>
    <row r="130" spans="11:18" x14ac:dyDescent="0.35">
      <c r="K130" s="2">
        <f>D35</f>
        <v>3.2818198798969522</v>
      </c>
      <c r="L130" s="2"/>
      <c r="M130" s="2"/>
      <c r="N130" s="2"/>
      <c r="O130" s="2"/>
      <c r="P130" s="2"/>
      <c r="Q130" s="2"/>
      <c r="R130" s="2"/>
    </row>
    <row r="131" spans="11:18" x14ac:dyDescent="0.35">
      <c r="K131" s="2">
        <f>E35</f>
        <v>2.9446212787688442</v>
      </c>
      <c r="L131" s="2"/>
      <c r="M131" s="2"/>
      <c r="N131" s="2"/>
      <c r="O131" s="2"/>
      <c r="P131" s="2"/>
      <c r="Q131" s="2"/>
      <c r="R131" s="2"/>
    </row>
    <row r="132" spans="11:18" x14ac:dyDescent="0.35">
      <c r="K132" s="2">
        <f>F35</f>
        <v>2.8594081876109234</v>
      </c>
      <c r="L132" s="2"/>
      <c r="M132" s="2"/>
      <c r="N132" s="2"/>
      <c r="O132" s="2"/>
      <c r="P132" s="2"/>
      <c r="Q132" s="2"/>
      <c r="R132" s="2"/>
    </row>
    <row r="133" spans="11:18" x14ac:dyDescent="0.35">
      <c r="K133" s="2">
        <f>G35</f>
        <v>-1.7073184899918936</v>
      </c>
      <c r="L133" s="2"/>
      <c r="M133" s="2"/>
      <c r="N133" s="2"/>
      <c r="O133" s="2"/>
      <c r="P133" s="2"/>
      <c r="Q133" s="2"/>
      <c r="R133" s="2"/>
    </row>
    <row r="134" spans="11:18" x14ac:dyDescent="0.35">
      <c r="K134" s="2">
        <f>H35</f>
        <v>1.3261870192853076</v>
      </c>
      <c r="L134" s="2"/>
      <c r="M134" s="2"/>
      <c r="N134" s="2"/>
      <c r="O134" s="2"/>
      <c r="P134" s="2"/>
      <c r="Q134" s="2"/>
      <c r="R134" s="2"/>
    </row>
    <row r="135" spans="11:18" x14ac:dyDescent="0.35">
      <c r="K135" s="2">
        <f>I35</f>
        <v>1.5822223867724583</v>
      </c>
      <c r="L135" s="2"/>
      <c r="M135" s="2"/>
      <c r="N135" s="2"/>
      <c r="O135" s="2"/>
      <c r="P135" s="2"/>
      <c r="Q135" s="2"/>
      <c r="R135" s="2"/>
    </row>
    <row r="136" spans="11:18" x14ac:dyDescent="0.35">
      <c r="K136" s="2">
        <f>B37</f>
        <v>7.2935737355193542</v>
      </c>
      <c r="L136" s="2"/>
      <c r="M136" s="2"/>
      <c r="N136" s="2"/>
      <c r="O136" s="2"/>
      <c r="P136" s="2"/>
      <c r="Q136" s="2"/>
      <c r="R136" s="2"/>
    </row>
    <row r="137" spans="11:18" x14ac:dyDescent="0.35">
      <c r="K137" s="2">
        <f>C37</f>
        <v>11.469787010649867</v>
      </c>
      <c r="L137" s="2"/>
      <c r="M137" s="2"/>
      <c r="N137" s="2"/>
      <c r="O137" s="2"/>
      <c r="P137" s="2"/>
      <c r="Q137" s="2"/>
      <c r="R137" s="2"/>
    </row>
    <row r="138" spans="11:18" x14ac:dyDescent="0.35">
      <c r="K138" s="2">
        <f>D37</f>
        <v>10.296942423218747</v>
      </c>
      <c r="L138" s="2"/>
      <c r="M138" s="2"/>
      <c r="N138" s="2"/>
      <c r="O138" s="2"/>
      <c r="P138" s="2"/>
      <c r="Q138" s="2"/>
      <c r="R138" s="2"/>
    </row>
    <row r="139" spans="11:18" x14ac:dyDescent="0.35">
      <c r="K139" s="2">
        <f>E37</f>
        <v>-0.31965953223768162</v>
      </c>
      <c r="L139" s="2"/>
      <c r="M139" s="2"/>
      <c r="N139" s="2"/>
      <c r="O139" s="2"/>
      <c r="P139" s="2"/>
      <c r="Q139" s="2"/>
      <c r="R139" s="2"/>
    </row>
    <row r="140" spans="11:18" x14ac:dyDescent="0.35">
      <c r="K140" s="2">
        <f>F37</f>
        <v>1.6361607020287883</v>
      </c>
      <c r="L140" s="2"/>
      <c r="M140" s="2"/>
      <c r="N140" s="2"/>
      <c r="O140" s="2"/>
      <c r="P140" s="2"/>
      <c r="Q140" s="2"/>
      <c r="R140" s="2"/>
    </row>
    <row r="141" spans="11:18" x14ac:dyDescent="0.35">
      <c r="K141" s="2">
        <f>G37</f>
        <v>2.2496084104770775</v>
      </c>
      <c r="L141" s="2"/>
      <c r="M141" s="2"/>
      <c r="N141" s="2"/>
      <c r="O141" s="2"/>
      <c r="P141" s="2"/>
      <c r="Q141" s="2"/>
      <c r="R141" s="2"/>
    </row>
    <row r="142" spans="11:18" x14ac:dyDescent="0.35">
      <c r="K142" s="2">
        <f>H37</f>
        <v>1.7032110242591658</v>
      </c>
      <c r="L142" s="2"/>
      <c r="M142" s="2"/>
      <c r="N142" s="2"/>
      <c r="O142" s="2"/>
      <c r="P142" s="2"/>
      <c r="Q142" s="2"/>
      <c r="R142" s="2"/>
    </row>
    <row r="143" spans="11:18" x14ac:dyDescent="0.35">
      <c r="K143" s="2">
        <f>I37</f>
        <v>1.21154926766045</v>
      </c>
      <c r="L143" s="2"/>
      <c r="M143" s="2"/>
      <c r="N143" s="2"/>
      <c r="O143" s="2"/>
      <c r="P143" s="2"/>
      <c r="Q143" s="2"/>
      <c r="R143" s="2"/>
    </row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customFormat="1" x14ac:dyDescent="0.35"/>
    <row r="162" customFormat="1" x14ac:dyDescent="0.35"/>
    <row r="163" customFormat="1" x14ac:dyDescent="0.35"/>
    <row r="164" customFormat="1" x14ac:dyDescent="0.35"/>
    <row r="165" customFormat="1" x14ac:dyDescent="0.35"/>
    <row r="166" customFormat="1" x14ac:dyDescent="0.35"/>
    <row r="167" customFormat="1" x14ac:dyDescent="0.35"/>
    <row r="168" customFormat="1" x14ac:dyDescent="0.35"/>
    <row r="169" customFormat="1" x14ac:dyDescent="0.35"/>
    <row r="170" customFormat="1" x14ac:dyDescent="0.35"/>
    <row r="171" customFormat="1" x14ac:dyDescent="0.35"/>
    <row r="172" customFormat="1" x14ac:dyDescent="0.35"/>
    <row r="173" customFormat="1" x14ac:dyDescent="0.35"/>
    <row r="174" customFormat="1" x14ac:dyDescent="0.35"/>
    <row r="175" customFormat="1" x14ac:dyDescent="0.35"/>
    <row r="176" customFormat="1" x14ac:dyDescent="0.35"/>
    <row r="177" customFormat="1" x14ac:dyDescent="0.35"/>
    <row r="178" customFormat="1" x14ac:dyDescent="0.35"/>
    <row r="179" customFormat="1" x14ac:dyDescent="0.35"/>
    <row r="180" customFormat="1" x14ac:dyDescent="0.35"/>
    <row r="181" customFormat="1" x14ac:dyDescent="0.35"/>
    <row r="182" customFormat="1" x14ac:dyDescent="0.35"/>
    <row r="183" customFormat="1" x14ac:dyDescent="0.35"/>
    <row r="184" customFormat="1" x14ac:dyDescent="0.35"/>
    <row r="185" customFormat="1" x14ac:dyDescent="0.35"/>
    <row r="186" customFormat="1" x14ac:dyDescent="0.35"/>
    <row r="187" customFormat="1" x14ac:dyDescent="0.35"/>
    <row r="188" customFormat="1" x14ac:dyDescent="0.35"/>
    <row r="189" customFormat="1" x14ac:dyDescent="0.35"/>
    <row r="190" customFormat="1" x14ac:dyDescent="0.35"/>
    <row r="191" customFormat="1" x14ac:dyDescent="0.35"/>
    <row r="192" customFormat="1" x14ac:dyDescent="0.35"/>
    <row r="193" customFormat="1" x14ac:dyDescent="0.35"/>
    <row r="194" customFormat="1" x14ac:dyDescent="0.35"/>
    <row r="195" customFormat="1" x14ac:dyDescent="0.35"/>
    <row r="196" customFormat="1" x14ac:dyDescent="0.35"/>
    <row r="197" customFormat="1" x14ac:dyDescent="0.35"/>
    <row r="198" customFormat="1" x14ac:dyDescent="0.35"/>
    <row r="199" customFormat="1" x14ac:dyDescent="0.35"/>
    <row r="200" customFormat="1" x14ac:dyDescent="0.35"/>
    <row r="201" customFormat="1" x14ac:dyDescent="0.35"/>
    <row r="202" customFormat="1" x14ac:dyDescent="0.35"/>
    <row r="203" customFormat="1" x14ac:dyDescent="0.35"/>
    <row r="204" customFormat="1" x14ac:dyDescent="0.35"/>
    <row r="205" customFormat="1" x14ac:dyDescent="0.35"/>
    <row r="206" customFormat="1" x14ac:dyDescent="0.35"/>
    <row r="207" customFormat="1" x14ac:dyDescent="0.35"/>
    <row r="208" customFormat="1" x14ac:dyDescent="0.35"/>
    <row r="209" customFormat="1" x14ac:dyDescent="0.35"/>
    <row r="210" customFormat="1" x14ac:dyDescent="0.35"/>
    <row r="211" customFormat="1" x14ac:dyDescent="0.35"/>
    <row r="212" customFormat="1" x14ac:dyDescent="0.35"/>
    <row r="213" customFormat="1" x14ac:dyDescent="0.35"/>
    <row r="214" customFormat="1" x14ac:dyDescent="0.35"/>
    <row r="215" customFormat="1" x14ac:dyDescent="0.35"/>
    <row r="216" customFormat="1" x14ac:dyDescent="0.35"/>
    <row r="217" customFormat="1" x14ac:dyDescent="0.35"/>
    <row r="218" customFormat="1" x14ac:dyDescent="0.35"/>
    <row r="219" customFormat="1" x14ac:dyDescent="0.35"/>
    <row r="220" customFormat="1" x14ac:dyDescent="0.35"/>
    <row r="221" customFormat="1" x14ac:dyDescent="0.35"/>
    <row r="222" customFormat="1" x14ac:dyDescent="0.35"/>
    <row r="223" customFormat="1" x14ac:dyDescent="0.35"/>
    <row r="224" customFormat="1" x14ac:dyDescent="0.35"/>
    <row r="225" customFormat="1" x14ac:dyDescent="0.35"/>
    <row r="226" customFormat="1" x14ac:dyDescent="0.35"/>
    <row r="229" customFormat="1" x14ac:dyDescent="0.35"/>
    <row r="230" customFormat="1" x14ac:dyDescent="0.35"/>
    <row r="231" customFormat="1" x14ac:dyDescent="0.35"/>
    <row r="232" customFormat="1" x14ac:dyDescent="0.35"/>
    <row r="233" customFormat="1" x14ac:dyDescent="0.35"/>
    <row r="234" customFormat="1" x14ac:dyDescent="0.35"/>
    <row r="235" customFormat="1" x14ac:dyDescent="0.35"/>
    <row r="236" customFormat="1" x14ac:dyDescent="0.35"/>
    <row r="237" customFormat="1" x14ac:dyDescent="0.35"/>
    <row r="238" customFormat="1" x14ac:dyDescent="0.35"/>
    <row r="239" customFormat="1" x14ac:dyDescent="0.35"/>
    <row r="240" customFormat="1" x14ac:dyDescent="0.35"/>
    <row r="241" customFormat="1" x14ac:dyDescent="0.35"/>
    <row r="242" customFormat="1" x14ac:dyDescent="0.35"/>
    <row r="243" customFormat="1" x14ac:dyDescent="0.35"/>
    <row r="244" customFormat="1" x14ac:dyDescent="0.35"/>
    <row r="245" customFormat="1" x14ac:dyDescent="0.35"/>
    <row r="248" customFormat="1" x14ac:dyDescent="0.35"/>
    <row r="249" customFormat="1" x14ac:dyDescent="0.35"/>
    <row r="250" customFormat="1" x14ac:dyDescent="0.35"/>
    <row r="252" customFormat="1" x14ac:dyDescent="0.35"/>
    <row r="253" customFormat="1" x14ac:dyDescent="0.35"/>
    <row r="254" customFormat="1" x14ac:dyDescent="0.35"/>
    <row r="255" customFormat="1" x14ac:dyDescent="0.35"/>
    <row r="256" customFormat="1" x14ac:dyDescent="0.35"/>
    <row r="257" customFormat="1" x14ac:dyDescent="0.35"/>
    <row r="258" customFormat="1" x14ac:dyDescent="0.35"/>
    <row r="259" customFormat="1" x14ac:dyDescent="0.35"/>
    <row r="260" customFormat="1" x14ac:dyDescent="0.35"/>
    <row r="261" customFormat="1" x14ac:dyDescent="0.35"/>
    <row r="262" customFormat="1" x14ac:dyDescent="0.35"/>
    <row r="263" customFormat="1" x14ac:dyDescent="0.35"/>
    <row r="266" customFormat="1" x14ac:dyDescent="0.35"/>
    <row r="267" customFormat="1" x14ac:dyDescent="0.35"/>
    <row r="268" customFormat="1" x14ac:dyDescent="0.35"/>
    <row r="269" customFormat="1" x14ac:dyDescent="0.35"/>
    <row r="270" customFormat="1" x14ac:dyDescent="0.35"/>
    <row r="271" customFormat="1" x14ac:dyDescent="0.35"/>
    <row r="272" customFormat="1" x14ac:dyDescent="0.35"/>
    <row r="273" customFormat="1" x14ac:dyDescent="0.35"/>
    <row r="274" customFormat="1" x14ac:dyDescent="0.35"/>
    <row r="275" customFormat="1" x14ac:dyDescent="0.35"/>
    <row r="276" customFormat="1" x14ac:dyDescent="0.35"/>
    <row r="277" customFormat="1" x14ac:dyDescent="0.35"/>
    <row r="278" customFormat="1" x14ac:dyDescent="0.35"/>
    <row r="279" customFormat="1" x14ac:dyDescent="0.35"/>
    <row r="280" customFormat="1" x14ac:dyDescent="0.35"/>
    <row r="282" customFormat="1" x14ac:dyDescent="0.35"/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F8525-2ADF-4A00-810A-9F81C8C7B00D}">
  <dimension ref="A1:C18"/>
  <sheetViews>
    <sheetView workbookViewId="0">
      <selection activeCell="A8" sqref="A8:C15"/>
    </sheetView>
  </sheetViews>
  <sheetFormatPr defaultRowHeight="14.5" x14ac:dyDescent="0.35"/>
  <cols>
    <col min="1" max="1" width="42.26953125" customWidth="1"/>
    <col min="2" max="2" width="9.1796875" customWidth="1"/>
    <col min="3" max="3" width="10.1796875" customWidth="1"/>
    <col min="4" max="10" width="10.1796875" bestFit="1" customWidth="1"/>
  </cols>
  <sheetData>
    <row r="1" spans="1:3" ht="18.5" x14ac:dyDescent="0.45">
      <c r="A1" s="7" t="s">
        <v>17</v>
      </c>
    </row>
    <row r="2" spans="1:3" s="1" customFormat="1" x14ac:dyDescent="0.35"/>
    <row r="4" spans="1:3" x14ac:dyDescent="0.35">
      <c r="A4" s="8" t="s">
        <v>31</v>
      </c>
    </row>
    <row r="5" spans="1:3" x14ac:dyDescent="0.35">
      <c r="A5" s="1" t="str">
        <f>[10]dominant!$A$1</f>
        <v>Dominant Industries, 2023</v>
      </c>
    </row>
    <row r="7" spans="1:3" s="1" customFormat="1" x14ac:dyDescent="0.35">
      <c r="A7" s="1" t="s">
        <v>32</v>
      </c>
      <c r="B7" s="1" t="s">
        <v>33</v>
      </c>
      <c r="C7" s="1" t="s">
        <v>68</v>
      </c>
    </row>
    <row r="8" spans="1:3" x14ac:dyDescent="0.35">
      <c r="A8" s="14" t="str">
        <f>[10]dominant!A328</f>
        <v>4411 - 4543</v>
      </c>
      <c r="B8" s="14" t="str">
        <f>[10]dominant!B328</f>
        <v>Retail Trade</v>
      </c>
      <c r="C8" s="2">
        <f>[10]dominant!C328</f>
        <v>47.375</v>
      </c>
    </row>
    <row r="9" spans="1:3" x14ac:dyDescent="0.35">
      <c r="A9" s="14" t="str">
        <f>[10]dominant!A329</f>
        <v>2311 - 2329</v>
      </c>
      <c r="B9" s="14" t="str">
        <f>[10]dominant!B329</f>
        <v>Construction</v>
      </c>
      <c r="C9" s="2">
        <f>[10]dominant!C329</f>
        <v>30.55</v>
      </c>
    </row>
    <row r="10" spans="1:3" x14ac:dyDescent="0.35">
      <c r="A10" s="14" t="str">
        <f>[10]dominant!A330</f>
        <v>4811 - 4922</v>
      </c>
      <c r="B10" s="14" t="str">
        <f>[10]dominant!B330</f>
        <v>Transportation</v>
      </c>
      <c r="C10" s="2">
        <f>[10]dominant!C330</f>
        <v>28.925000000000001</v>
      </c>
    </row>
    <row r="11" spans="1:3" x14ac:dyDescent="0.35">
      <c r="A11" s="14">
        <f>[10]dominant!A331</f>
        <v>6220</v>
      </c>
      <c r="B11" s="14" t="str">
        <f>[10]dominant!B331</f>
        <v>Hospitals</v>
      </c>
      <c r="C11" s="2">
        <f>[10]dominant!C331</f>
        <v>28.450000000000003</v>
      </c>
    </row>
    <row r="12" spans="1:3" x14ac:dyDescent="0.35">
      <c r="A12" s="14">
        <f>[10]dominant!A332</f>
        <v>6111</v>
      </c>
      <c r="B12" s="14" t="str">
        <f>[10]dominant!B332</f>
        <v>Primary and Secondary</v>
      </c>
      <c r="C12" s="2">
        <f>[10]dominant!C332</f>
        <v>26.875</v>
      </c>
    </row>
    <row r="13" spans="1:3" x14ac:dyDescent="0.35">
      <c r="A13" s="14" t="str">
        <f>[10]dominant!A333</f>
        <v>7221 - 7224</v>
      </c>
      <c r="B13" s="14" t="str">
        <f>[10]dominant!B333</f>
        <v>Food Services and Drinking Places</v>
      </c>
      <c r="C13" s="2">
        <f>[10]dominant!C333</f>
        <v>24.299999999999997</v>
      </c>
    </row>
    <row r="14" spans="1:3" x14ac:dyDescent="0.35">
      <c r="A14" s="14" t="str">
        <f>[10]dominant!A334</f>
        <v>6112 - 6117</v>
      </c>
      <c r="B14" s="14" t="str">
        <f>[10]dominant!B334</f>
        <v>Other Educational Services</v>
      </c>
      <c r="C14" s="2">
        <f>[10]dominant!C334</f>
        <v>16.55</v>
      </c>
    </row>
    <row r="15" spans="1:3" x14ac:dyDescent="0.35">
      <c r="A15" s="14" t="str">
        <f>[10]dominant!A335</f>
        <v>6211 - 6219</v>
      </c>
      <c r="B15" s="14" t="str">
        <f>[10]dominant!B335</f>
        <v>Ambulatory Health Care Services</v>
      </c>
      <c r="C15" s="2">
        <f>[10]dominant!C335</f>
        <v>15.824999999999999</v>
      </c>
    </row>
    <row r="17" spans="1:1" x14ac:dyDescent="0.35">
      <c r="A17" t="s">
        <v>34</v>
      </c>
    </row>
    <row r="18" spans="1:1" x14ac:dyDescent="0.35">
      <c r="A18" t="s">
        <v>35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EB601-2BE8-472C-8A5B-B11F13535EAA}">
  <dimension ref="A1:C282"/>
  <sheetViews>
    <sheetView workbookViewId="0">
      <selection activeCell="E8" sqref="E8"/>
    </sheetView>
  </sheetViews>
  <sheetFormatPr defaultRowHeight="14.5" x14ac:dyDescent="0.35"/>
  <cols>
    <col min="1" max="1" width="42.26953125" customWidth="1"/>
    <col min="2" max="2" width="9.1796875" customWidth="1"/>
    <col min="3" max="3" width="10.1796875" customWidth="1"/>
    <col min="4" max="10" width="10.1796875" bestFit="1" customWidth="1"/>
  </cols>
  <sheetData>
    <row r="1" spans="1:3" ht="18.5" x14ac:dyDescent="0.45">
      <c r="A1" s="7" t="s">
        <v>17</v>
      </c>
    </row>
    <row r="2" spans="1:3" s="1" customFormat="1" x14ac:dyDescent="0.35"/>
    <row r="4" spans="1:3" x14ac:dyDescent="0.35">
      <c r="A4" s="8" t="s">
        <v>36</v>
      </c>
    </row>
    <row r="5" spans="1:3" x14ac:dyDescent="0.35">
      <c r="A5" s="1" t="s">
        <v>37</v>
      </c>
    </row>
    <row r="7" spans="1:3" x14ac:dyDescent="0.35">
      <c r="A7" s="20" t="s">
        <v>38</v>
      </c>
      <c r="B7" t="s">
        <v>39</v>
      </c>
      <c r="C7" s="9">
        <f>[11]TAB10_w!$C$2*100</f>
        <v>61.457671888625143</v>
      </c>
    </row>
    <row r="8" spans="1:3" x14ac:dyDescent="0.35">
      <c r="B8" t="s">
        <v>40</v>
      </c>
      <c r="C8" s="9">
        <f>100-C7</f>
        <v>38.542328111374857</v>
      </c>
    </row>
    <row r="10" spans="1:3" x14ac:dyDescent="0.35">
      <c r="A10" s="20" t="s">
        <v>41</v>
      </c>
      <c r="B10" t="s">
        <v>90</v>
      </c>
      <c r="C10" s="9">
        <f>+[11]TAB10_w!$B$2*100</f>
        <v>107.49220670618398</v>
      </c>
    </row>
    <row r="11" spans="1:3" x14ac:dyDescent="0.35">
      <c r="B11" t="s">
        <v>10</v>
      </c>
      <c r="C11" s="9">
        <v>100</v>
      </c>
    </row>
    <row r="13" spans="1:3" x14ac:dyDescent="0.35">
      <c r="A13" t="s">
        <v>7</v>
      </c>
    </row>
    <row r="17" customFormat="1" x14ac:dyDescent="0.35"/>
    <row r="18" customFormat="1" x14ac:dyDescent="0.35"/>
    <row r="19" customFormat="1" x14ac:dyDescent="0.35"/>
    <row r="20" customFormat="1" x14ac:dyDescent="0.35"/>
    <row r="21" customFormat="1" x14ac:dyDescent="0.35"/>
    <row r="22" customFormat="1" x14ac:dyDescent="0.35"/>
    <row r="23" customFormat="1" x14ac:dyDescent="0.35"/>
    <row r="24" customFormat="1" x14ac:dyDescent="0.35"/>
    <row r="25" customFormat="1" x14ac:dyDescent="0.35"/>
    <row r="26" customFormat="1" x14ac:dyDescent="0.35"/>
    <row r="27" customFormat="1" x14ac:dyDescent="0.35"/>
    <row r="28" customFormat="1" x14ac:dyDescent="0.35"/>
    <row r="29" customFormat="1" x14ac:dyDescent="0.35"/>
    <row r="30" customFormat="1" x14ac:dyDescent="0.35"/>
    <row r="31" customFormat="1" x14ac:dyDescent="0.35"/>
    <row r="32" customFormat="1" x14ac:dyDescent="0.35"/>
    <row r="33" customFormat="1" x14ac:dyDescent="0.35"/>
    <row r="34" customFormat="1" x14ac:dyDescent="0.35"/>
    <row r="35" customFormat="1" x14ac:dyDescent="0.35"/>
    <row r="36" customFormat="1" x14ac:dyDescent="0.35"/>
    <row r="37" customFormat="1" x14ac:dyDescent="0.35"/>
    <row r="38" customFormat="1" x14ac:dyDescent="0.35"/>
    <row r="39" customFormat="1" x14ac:dyDescent="0.35"/>
    <row r="40" customFormat="1" x14ac:dyDescent="0.35"/>
    <row r="41" customFormat="1" x14ac:dyDescent="0.35"/>
    <row r="42" customFormat="1" x14ac:dyDescent="0.35"/>
    <row r="43" customFormat="1" x14ac:dyDescent="0.35"/>
    <row r="44" customFormat="1" x14ac:dyDescent="0.35"/>
    <row r="45" customFormat="1" x14ac:dyDescent="0.35"/>
    <row r="46" customFormat="1" x14ac:dyDescent="0.35"/>
    <row r="47" customFormat="1" x14ac:dyDescent="0.35"/>
    <row r="48" customFormat="1" x14ac:dyDescent="0.35"/>
    <row r="49" customFormat="1" x14ac:dyDescent="0.35"/>
    <row r="50" customFormat="1" x14ac:dyDescent="0.35"/>
    <row r="51" customFormat="1" x14ac:dyDescent="0.35"/>
    <row r="52" customFormat="1" x14ac:dyDescent="0.35"/>
    <row r="53" customFormat="1" x14ac:dyDescent="0.35"/>
    <row r="54" customFormat="1" x14ac:dyDescent="0.35"/>
    <row r="55" customFormat="1" x14ac:dyDescent="0.35"/>
    <row r="56" customFormat="1" x14ac:dyDescent="0.35"/>
    <row r="57" customFormat="1" x14ac:dyDescent="0.35"/>
    <row r="58" customFormat="1" x14ac:dyDescent="0.35"/>
    <row r="59" customFormat="1" x14ac:dyDescent="0.35"/>
    <row r="60" customFormat="1" x14ac:dyDescent="0.35"/>
    <row r="61" customFormat="1" x14ac:dyDescent="0.35"/>
    <row r="62" customFormat="1" x14ac:dyDescent="0.35"/>
    <row r="63" customFormat="1" x14ac:dyDescent="0.35"/>
    <row r="64" customFormat="1" x14ac:dyDescent="0.35"/>
    <row r="65" customFormat="1" x14ac:dyDescent="0.35"/>
    <row r="66" customFormat="1" x14ac:dyDescent="0.35"/>
    <row r="67" customFormat="1" x14ac:dyDescent="0.35"/>
    <row r="68" customFormat="1" x14ac:dyDescent="0.35"/>
    <row r="69" customFormat="1" x14ac:dyDescent="0.35"/>
    <row r="70" customFormat="1" x14ac:dyDescent="0.35"/>
    <row r="71" customFormat="1" x14ac:dyDescent="0.35"/>
    <row r="72" customFormat="1" x14ac:dyDescent="0.35"/>
    <row r="73" customFormat="1" x14ac:dyDescent="0.35"/>
    <row r="74" customFormat="1" x14ac:dyDescent="0.35"/>
    <row r="75" customFormat="1" x14ac:dyDescent="0.35"/>
    <row r="76" customFormat="1" x14ac:dyDescent="0.35"/>
    <row r="77" customFormat="1" x14ac:dyDescent="0.35"/>
    <row r="78" customFormat="1" x14ac:dyDescent="0.35"/>
    <row r="79" customFormat="1" x14ac:dyDescent="0.35"/>
    <row r="80" customFormat="1" x14ac:dyDescent="0.35"/>
    <row r="81" customFormat="1" x14ac:dyDescent="0.35"/>
    <row r="82" customFormat="1" x14ac:dyDescent="0.35"/>
    <row r="83" customFormat="1" x14ac:dyDescent="0.35"/>
    <row r="84" customFormat="1" x14ac:dyDescent="0.35"/>
    <row r="85" customFormat="1" x14ac:dyDescent="0.35"/>
    <row r="86" customFormat="1" x14ac:dyDescent="0.35"/>
    <row r="87" customFormat="1" x14ac:dyDescent="0.35"/>
    <row r="88" customFormat="1" x14ac:dyDescent="0.35"/>
    <row r="89" customFormat="1" x14ac:dyDescent="0.35"/>
    <row r="90" customFormat="1" x14ac:dyDescent="0.35"/>
    <row r="91" customFormat="1" x14ac:dyDescent="0.35"/>
    <row r="92" customFormat="1" x14ac:dyDescent="0.35"/>
    <row r="93" customFormat="1" x14ac:dyDescent="0.35"/>
    <row r="94" customFormat="1" x14ac:dyDescent="0.35"/>
    <row r="95" customFormat="1" x14ac:dyDescent="0.35"/>
    <row r="96" customFormat="1" x14ac:dyDescent="0.35"/>
    <row r="97" customFormat="1" x14ac:dyDescent="0.35"/>
    <row r="98" customFormat="1" x14ac:dyDescent="0.35"/>
    <row r="99" customFormat="1" x14ac:dyDescent="0.35"/>
    <row r="100" customFormat="1" x14ac:dyDescent="0.35"/>
    <row r="101" customFormat="1" x14ac:dyDescent="0.35"/>
    <row r="102" customFormat="1" x14ac:dyDescent="0.35"/>
    <row r="103" customFormat="1" x14ac:dyDescent="0.35"/>
    <row r="104" customFormat="1" x14ac:dyDescent="0.35"/>
    <row r="105" customFormat="1" x14ac:dyDescent="0.35"/>
    <row r="106" customFormat="1" x14ac:dyDescent="0.35"/>
    <row r="107" customFormat="1" x14ac:dyDescent="0.35"/>
    <row r="108" customFormat="1" x14ac:dyDescent="0.35"/>
    <row r="109" customFormat="1" x14ac:dyDescent="0.35"/>
    <row r="110" customFormat="1" x14ac:dyDescent="0.35"/>
    <row r="111" customFormat="1" x14ac:dyDescent="0.35"/>
    <row r="112" customFormat="1" x14ac:dyDescent="0.35"/>
    <row r="113" customFormat="1" x14ac:dyDescent="0.35"/>
    <row r="114" customFormat="1" x14ac:dyDescent="0.35"/>
    <row r="115" customFormat="1" x14ac:dyDescent="0.35"/>
    <row r="116" customFormat="1" x14ac:dyDescent="0.35"/>
    <row r="117" customFormat="1" x14ac:dyDescent="0.35"/>
    <row r="118" customFormat="1" x14ac:dyDescent="0.35"/>
    <row r="119" customFormat="1" x14ac:dyDescent="0.35"/>
    <row r="120" customFormat="1" x14ac:dyDescent="0.35"/>
    <row r="121" customFormat="1" x14ac:dyDescent="0.35"/>
    <row r="122" customFormat="1" x14ac:dyDescent="0.35"/>
    <row r="123" customFormat="1" x14ac:dyDescent="0.35"/>
    <row r="124" customFormat="1" x14ac:dyDescent="0.35"/>
    <row r="125" customFormat="1" x14ac:dyDescent="0.35"/>
    <row r="126" customFormat="1" x14ac:dyDescent="0.35"/>
    <row r="127" customFormat="1" x14ac:dyDescent="0.35"/>
    <row r="128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customFormat="1" x14ac:dyDescent="0.35"/>
    <row r="162" customFormat="1" x14ac:dyDescent="0.35"/>
    <row r="163" customFormat="1" x14ac:dyDescent="0.35"/>
    <row r="164" customFormat="1" x14ac:dyDescent="0.35"/>
    <row r="165" customFormat="1" x14ac:dyDescent="0.35"/>
    <row r="166" customFormat="1" x14ac:dyDescent="0.35"/>
    <row r="167" customFormat="1" x14ac:dyDescent="0.35"/>
    <row r="168" customFormat="1" x14ac:dyDescent="0.35"/>
    <row r="169" customFormat="1" x14ac:dyDescent="0.35"/>
    <row r="170" customFormat="1" x14ac:dyDescent="0.35"/>
    <row r="171" customFormat="1" x14ac:dyDescent="0.35"/>
    <row r="172" customFormat="1" x14ac:dyDescent="0.35"/>
    <row r="173" customFormat="1" x14ac:dyDescent="0.35"/>
    <row r="174" customFormat="1" x14ac:dyDescent="0.35"/>
    <row r="175" customFormat="1" x14ac:dyDescent="0.35"/>
    <row r="176" customFormat="1" x14ac:dyDescent="0.35"/>
    <row r="177" customFormat="1" x14ac:dyDescent="0.35"/>
    <row r="178" customFormat="1" x14ac:dyDescent="0.35"/>
    <row r="179" customFormat="1" x14ac:dyDescent="0.35"/>
    <row r="180" customFormat="1" x14ac:dyDescent="0.35"/>
    <row r="181" customFormat="1" x14ac:dyDescent="0.35"/>
    <row r="182" customFormat="1" x14ac:dyDescent="0.35"/>
    <row r="183" customFormat="1" x14ac:dyDescent="0.35"/>
    <row r="184" customFormat="1" x14ac:dyDescent="0.35"/>
    <row r="185" customFormat="1" x14ac:dyDescent="0.35"/>
    <row r="186" customFormat="1" x14ac:dyDescent="0.35"/>
    <row r="187" customFormat="1" x14ac:dyDescent="0.35"/>
    <row r="188" customFormat="1" x14ac:dyDescent="0.35"/>
    <row r="189" customFormat="1" x14ac:dyDescent="0.35"/>
    <row r="190" customFormat="1" x14ac:dyDescent="0.35"/>
    <row r="191" customFormat="1" x14ac:dyDescent="0.35"/>
    <row r="193" customFormat="1" x14ac:dyDescent="0.35"/>
    <row r="196" customFormat="1" x14ac:dyDescent="0.35"/>
    <row r="197" customFormat="1" x14ac:dyDescent="0.35"/>
    <row r="198" customFormat="1" x14ac:dyDescent="0.35"/>
    <row r="200" customFormat="1" x14ac:dyDescent="0.35"/>
    <row r="201" customFormat="1" x14ac:dyDescent="0.35"/>
    <row r="202" customFormat="1" x14ac:dyDescent="0.35"/>
    <row r="204" customFormat="1" x14ac:dyDescent="0.35"/>
    <row r="207" customFormat="1" x14ac:dyDescent="0.35"/>
    <row r="208" customFormat="1" x14ac:dyDescent="0.35"/>
    <row r="210" customFormat="1" x14ac:dyDescent="0.35"/>
    <row r="213" customFormat="1" x14ac:dyDescent="0.35"/>
    <row r="214" customFormat="1" x14ac:dyDescent="0.35"/>
    <row r="216" customFormat="1" x14ac:dyDescent="0.35"/>
    <row r="217" customFormat="1" x14ac:dyDescent="0.35"/>
    <row r="218" customFormat="1" x14ac:dyDescent="0.35"/>
    <row r="219" customFormat="1" x14ac:dyDescent="0.35"/>
    <row r="220" customFormat="1" x14ac:dyDescent="0.35"/>
    <row r="221" customFormat="1" x14ac:dyDescent="0.35"/>
    <row r="222" customFormat="1" x14ac:dyDescent="0.35"/>
    <row r="223" customFormat="1" x14ac:dyDescent="0.35"/>
    <row r="224" customFormat="1" x14ac:dyDescent="0.35"/>
    <row r="226" customFormat="1" x14ac:dyDescent="0.35"/>
    <row r="229" customFormat="1" x14ac:dyDescent="0.35"/>
    <row r="230" customFormat="1" x14ac:dyDescent="0.35"/>
    <row r="231" customFormat="1" x14ac:dyDescent="0.35"/>
    <row r="232" customFormat="1" x14ac:dyDescent="0.35"/>
    <row r="233" customFormat="1" x14ac:dyDescent="0.35"/>
    <row r="234" customFormat="1" x14ac:dyDescent="0.35"/>
    <row r="235" customFormat="1" x14ac:dyDescent="0.35"/>
    <row r="236" customFormat="1" x14ac:dyDescent="0.35"/>
    <row r="237" customFormat="1" x14ac:dyDescent="0.35"/>
    <row r="238" customFormat="1" x14ac:dyDescent="0.35"/>
    <row r="239" customFormat="1" x14ac:dyDescent="0.35"/>
    <row r="240" customFormat="1" x14ac:dyDescent="0.35"/>
    <row r="241" customFormat="1" x14ac:dyDescent="0.35"/>
    <row r="242" customFormat="1" x14ac:dyDescent="0.35"/>
    <row r="243" customFormat="1" x14ac:dyDescent="0.35"/>
    <row r="244" customFormat="1" x14ac:dyDescent="0.35"/>
    <row r="245" customFormat="1" x14ac:dyDescent="0.35"/>
    <row r="248" customFormat="1" x14ac:dyDescent="0.35"/>
    <row r="249" customFormat="1" x14ac:dyDescent="0.35"/>
    <row r="250" customFormat="1" x14ac:dyDescent="0.35"/>
    <row r="252" customFormat="1" x14ac:dyDescent="0.35"/>
    <row r="253" customFormat="1" x14ac:dyDescent="0.35"/>
    <row r="254" customFormat="1" x14ac:dyDescent="0.35"/>
    <row r="255" customFormat="1" x14ac:dyDescent="0.35"/>
    <row r="256" customFormat="1" x14ac:dyDescent="0.35"/>
    <row r="257" customFormat="1" x14ac:dyDescent="0.35"/>
    <row r="258" customFormat="1" x14ac:dyDescent="0.35"/>
    <row r="259" customFormat="1" x14ac:dyDescent="0.35"/>
    <row r="260" customFormat="1" x14ac:dyDescent="0.35"/>
    <row r="261" customFormat="1" x14ac:dyDescent="0.35"/>
    <row r="262" customFormat="1" x14ac:dyDescent="0.35"/>
    <row r="263" customFormat="1" x14ac:dyDescent="0.35"/>
    <row r="266" customFormat="1" x14ac:dyDescent="0.35"/>
    <row r="267" customFormat="1" x14ac:dyDescent="0.35"/>
    <row r="268" customFormat="1" x14ac:dyDescent="0.35"/>
    <row r="269" customFormat="1" x14ac:dyDescent="0.35"/>
    <row r="270" customFormat="1" x14ac:dyDescent="0.35"/>
    <row r="271" customFormat="1" x14ac:dyDescent="0.35"/>
    <row r="272" customFormat="1" x14ac:dyDescent="0.35"/>
    <row r="273" customFormat="1" x14ac:dyDescent="0.35"/>
    <row r="274" customFormat="1" x14ac:dyDescent="0.35"/>
    <row r="275" customFormat="1" x14ac:dyDescent="0.35"/>
    <row r="276" customFormat="1" x14ac:dyDescent="0.35"/>
    <row r="277" customFormat="1" x14ac:dyDescent="0.35"/>
    <row r="278" customFormat="1" x14ac:dyDescent="0.35"/>
    <row r="279" customFormat="1" x14ac:dyDescent="0.35"/>
    <row r="280" customFormat="1" x14ac:dyDescent="0.35"/>
    <row r="282" customFormat="1" x14ac:dyDescent="0.35"/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1474E5065875478EDE075F0724ED4E" ma:contentTypeVersion="19" ma:contentTypeDescription="Create a new document." ma:contentTypeScope="" ma:versionID="7646d35172d8a3828b67692e0131e81e">
  <xsd:schema xmlns:xsd="http://www.w3.org/2001/XMLSchema" xmlns:xs="http://www.w3.org/2001/XMLSchema" xmlns:p="http://schemas.microsoft.com/office/2006/metadata/properties" xmlns:ns2="4efa3da2-ca60-48f2-a344-9bc3addfa2dd" xmlns:ns3="f3a30a58-f7f7-41f6-9806-8fa070d5b945" xmlns:ns4="dc063631-6b84-449e-b0d5-7fa9dfefee6c" targetNamespace="http://schemas.microsoft.com/office/2006/metadata/properties" ma:root="true" ma:fieldsID="d833f8e130d2ee1e289635e5031c75a1" ns2:_="" ns3:_="" ns4:_="">
    <xsd:import namespace="4efa3da2-ca60-48f2-a344-9bc3addfa2dd"/>
    <xsd:import namespace="f3a30a58-f7f7-41f6-9806-8fa070d5b945"/>
    <xsd:import namespace="dc063631-6b84-449e-b0d5-7fa9dfefee6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Hyperlink" minOccurs="0"/>
                <xsd:element ref="ns3:lcf76f155ced4ddcb4097134ff3c332f" minOccurs="0"/>
                <xsd:element ref="ns4:TaxCatchAll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a3da2-ca60-48f2-a344-9bc3addfa2d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30a58-f7f7-41f6-9806-8fa070d5b9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Hyperlink" ma:index="19" nillable="true" ma:displayName="Hyperlink" ma:format="Image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7bcdb9e-8f2b-49e0-ba82-dab308ab83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63631-6b84-449e-b0d5-7fa9dfefee6c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84ebeb7b-6812-4c72-843e-8d5ac74c92dc}" ma:internalName="TaxCatchAll" ma:showField="CatchAllData" ma:web="4efa3da2-ca60-48f2-a344-9bc3addfa2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A00034-4FA2-45BE-B3CC-E55FC90B853B}"/>
</file>

<file path=customXml/itemProps2.xml><?xml version="1.0" encoding="utf-8"?>
<ds:datastoreItem xmlns:ds="http://schemas.openxmlformats.org/officeDocument/2006/customXml" ds:itemID="{CF9E2A42-D12D-4F05-9109-A52C4FE3C4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Ranking</vt:lpstr>
      <vt:lpstr>Credit Quality</vt:lpstr>
      <vt:lpstr>Relative Cost of Shelter</vt:lpstr>
      <vt:lpstr>Economic Indicators</vt:lpstr>
      <vt:lpstr>Chart 1</vt:lpstr>
      <vt:lpstr>Chart 2</vt:lpstr>
      <vt:lpstr>Table 1</vt:lpstr>
      <vt:lpstr>Table 2</vt:lpstr>
      <vt:lpstr>Chart 3</vt:lpstr>
      <vt:lpstr>Table 3</vt:lpstr>
      <vt:lpstr>Table 4</vt:lpstr>
      <vt:lpstr>Chart 4</vt:lpstr>
      <vt:lpstr>Chart 5</vt:lpstr>
      <vt:lpstr>Chart 6</vt:lpstr>
      <vt:lpstr>Chart 7</vt:lpstr>
      <vt:lpstr>Table 5</vt:lpstr>
      <vt:lpstr>Chart 8</vt:lpstr>
      <vt:lpstr>Winnipeg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wadden</dc:creator>
  <cp:lastModifiedBy>Jane McIntyre</cp:lastModifiedBy>
  <dcterms:created xsi:type="dcterms:W3CDTF">2017-03-10T21:13:15Z</dcterms:created>
  <dcterms:modified xsi:type="dcterms:W3CDTF">2024-06-11T01:17:16Z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INKTEK-ID-FILE">
    <vt:lpwstr>0193-B3E0-8256-0078</vt:lpwstr>
  </property>
  <property fmtid="{D5CDD505-2E9C-101B-9397-08002B2CF9AE}" pid="3" name="LINKTEK-ID-LINK=1">
    <vt:lpwstr>01A8-CC07-2930-5ECF|/Mod1/Louis/All Cities/office sector.xls</vt:lpwstr>
  </property>
  <property fmtid="{D5CDD505-2E9C-101B-9397-08002B2CF9AE}" pid="4" name="LINKTEK-ID-LINK=2">
    <vt:lpwstr>0111-9065-7A0C-A523|/Mod1/Louis/All Cities/Bankruptcies.xls</vt:lpwstr>
  </property>
  <property fmtid="{D5CDD505-2E9C-101B-9397-08002B2CF9AE}" pid="5" name="LINKTEK-ID-LINK=3">
    <vt:lpwstr>0138-0D8B-A462-369E|/Mod1/Louis/All Cities/CBRE Real Estate.xlsx</vt:lpwstr>
  </property>
  <property fmtid="{D5CDD505-2E9C-101B-9397-08002B2CF9AE}" pid="6" name="LINKTEK-ID-LINK=4">
    <vt:lpwstr>01C1-4B43-6460-FF1B|/Mod1/Louis/ranking/ranking.xls</vt:lpwstr>
  </property>
  <property fmtid="{D5CDD505-2E9C-101B-9397-08002B2CF9AE}" pid="7" name="LINKTEK-ID-LINK=5">
    <vt:lpwstr>01B8-615F-12DE-F730|/Mod1/Louis/All Cities/Credit Quality.xls</vt:lpwstr>
  </property>
  <property fmtid="{D5CDD505-2E9C-101B-9397-08002B2CF9AE}" pid="8" name="LINKTEK-ID-LINK=6">
    <vt:lpwstr>0124-3334-438F-C170|/Mod1/Louis/All Cities/relative cost of shelter.xls</vt:lpwstr>
  </property>
  <property fmtid="{D5CDD505-2E9C-101B-9397-08002B2CF9AE}" pid="9" name="LINKTEK-ID-LINK=7">
    <vt:lpwstr>0159-EB92-C91A-427C|/Mod1/Louis/All Cities/dominant industries.xls</vt:lpwstr>
  </property>
</Properties>
</file>